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228" tabRatio="601" activeTab="2"/>
  </bookViews>
  <sheets>
    <sheet name="10-1" sheetId="1" r:id="rId1"/>
    <sheet name="10-2" sheetId="2" r:id="rId2"/>
    <sheet name="10-3" sheetId="3" r:id="rId3"/>
    <sheet name="10-3-1" sheetId="4" r:id="rId4"/>
    <sheet name="10-4" sheetId="5" r:id="rId5"/>
    <sheet name="10-5" sheetId="6" r:id="rId6"/>
    <sheet name="10-6" sheetId="7" r:id="rId7"/>
    <sheet name="10-7" sheetId="8" r:id="rId8"/>
  </sheets>
  <definedNames>
    <definedName name="_xlnm.Print_Area" localSheetId="0">'10-1'!$A$1:$E$36</definedName>
    <definedName name="_xlnm.Print_Area" localSheetId="4">'10-4'!$A$1:$T$64</definedName>
  </definedNames>
  <calcPr fullCalcOnLoad="1"/>
</workbook>
</file>

<file path=xl/sharedStrings.xml><?xml version="1.0" encoding="utf-8"?>
<sst xmlns="http://schemas.openxmlformats.org/spreadsheetml/2006/main" count="843" uniqueCount="416">
  <si>
    <t>寺廟教堂數（所）</t>
  </si>
  <si>
    <t>神職人員數（人）</t>
  </si>
  <si>
    <t>信徒人數（人）</t>
  </si>
  <si>
    <t>佛教</t>
  </si>
  <si>
    <t>道教</t>
  </si>
  <si>
    <t>天主教</t>
  </si>
  <si>
    <t>基督教</t>
  </si>
  <si>
    <t>回教</t>
  </si>
  <si>
    <t>軒轅教</t>
  </si>
  <si>
    <t>理教</t>
  </si>
  <si>
    <t>天理教</t>
  </si>
  <si>
    <t>巴哈伊教</t>
  </si>
  <si>
    <t>天帝教</t>
  </si>
  <si>
    <t>一貫道</t>
  </si>
  <si>
    <t>天德教</t>
  </si>
  <si>
    <t/>
  </si>
  <si>
    <t>人數</t>
  </si>
  <si>
    <t>總　　　　計</t>
  </si>
  <si>
    <t>合　　計</t>
  </si>
  <si>
    <t>物　　權</t>
  </si>
  <si>
    <t>親　　      屬</t>
  </si>
  <si>
    <t>繼　　承</t>
  </si>
  <si>
    <t>商　　事</t>
  </si>
  <si>
    <t>營　建　工　程</t>
  </si>
  <si>
    <t>其　　他</t>
  </si>
  <si>
    <t>妨　害　風　化</t>
  </si>
  <si>
    <t>妨 害 婚 姻 及 家 庭</t>
  </si>
  <si>
    <t>傷害或致死　　 　</t>
  </si>
  <si>
    <t>妨害自由名譽信用及秘密</t>
  </si>
  <si>
    <t>竊 盜 及 侵 占 詐 欺</t>
  </si>
  <si>
    <t>毀　棄　損　壞</t>
  </si>
  <si>
    <t>計</t>
  </si>
  <si>
    <t>成立</t>
  </si>
  <si>
    <t>不成立</t>
  </si>
  <si>
    <t>年別</t>
  </si>
  <si>
    <t>年別及宗教別</t>
  </si>
  <si>
    <t>社區發展協會數（個）</t>
  </si>
  <si>
    <t>表10-1、宗教教務概況</t>
  </si>
  <si>
    <t>單位：戶；人</t>
  </si>
  <si>
    <t>年底別</t>
  </si>
  <si>
    <t>總計</t>
  </si>
  <si>
    <t>戶數</t>
  </si>
  <si>
    <t xml:space="preserve">聲音機能或語言機能障礙者 </t>
  </si>
  <si>
    <t xml:space="preserve">植物人 </t>
  </si>
  <si>
    <t>年底別</t>
  </si>
  <si>
    <t>所數</t>
  </si>
  <si>
    <t>班數</t>
  </si>
  <si>
    <t>收托人數</t>
  </si>
  <si>
    <t>職工人數</t>
  </si>
  <si>
    <t>備註：於「職工人數」項下分列「保育人數」資料</t>
  </si>
  <si>
    <t>社區戶數(戶)</t>
  </si>
  <si>
    <t>End of Year</t>
  </si>
  <si>
    <t>No.of Churches</t>
  </si>
  <si>
    <t>No.of Missionaries</t>
  </si>
  <si>
    <t>No.of Believers</t>
  </si>
  <si>
    <t>1999</t>
  </si>
  <si>
    <t>2000</t>
  </si>
  <si>
    <t>2001</t>
  </si>
  <si>
    <t>2002</t>
  </si>
  <si>
    <t>2003</t>
  </si>
  <si>
    <t>2004</t>
  </si>
  <si>
    <t>10-2 、 低收入戶人口</t>
  </si>
  <si>
    <r>
      <t>占全鄉總戶數比率</t>
    </r>
    <r>
      <rPr>
        <sz val="12"/>
        <rFont val="Times New Roman"/>
        <family val="1"/>
      </rPr>
      <t>(%)</t>
    </r>
  </si>
  <si>
    <r>
      <t>占全鄉總人數比率</t>
    </r>
    <r>
      <rPr>
        <sz val="12"/>
        <rFont val="Times New Roman"/>
        <family val="1"/>
      </rPr>
      <t>(%)</t>
    </r>
  </si>
  <si>
    <t>End of Year</t>
  </si>
  <si>
    <t>No.of Households</t>
  </si>
  <si>
    <t>No.of Persons</t>
  </si>
  <si>
    <t>10-2 、 Population of Low Income Household</t>
  </si>
  <si>
    <t>Grand Total</t>
  </si>
  <si>
    <t>Level  1</t>
  </si>
  <si>
    <t>Level  2</t>
  </si>
  <si>
    <t>Level  3</t>
  </si>
  <si>
    <t>單位：戶；人</t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</si>
  <si>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</si>
  <si>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</si>
  <si>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</si>
  <si>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</si>
  <si>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10-3、身心障礙人口數</t>
  </si>
  <si>
    <t>Grand Total</t>
  </si>
  <si>
    <t>Vision Handicapped</t>
  </si>
  <si>
    <t>Hearing  &amp;  Balancing Organism Handicapped</t>
  </si>
  <si>
    <t>Hearing or Balancing Organism Handicapped</t>
  </si>
  <si>
    <t>Limbs Handicapped</t>
  </si>
  <si>
    <t>Mentally Handicapped</t>
  </si>
  <si>
    <t>Losing Functions of Primary Organs</t>
  </si>
  <si>
    <r>
      <t>智能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</si>
  <si>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r>
      <t>肢體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</si>
  <si>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t>Disfigurements</t>
  </si>
  <si>
    <t>10-3、Number of the Handicapped</t>
  </si>
  <si>
    <t>2003</t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</si>
  <si>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</si>
  <si>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</si>
  <si>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End of Year</t>
  </si>
  <si>
    <t>No.of Nursery</t>
  </si>
  <si>
    <t>No.of Class</t>
  </si>
  <si>
    <t>No.of Child</t>
  </si>
  <si>
    <t>No.of Staffs and Workers</t>
  </si>
  <si>
    <r>
      <t>保育人數</t>
    </r>
    <r>
      <rPr>
        <sz val="10"/>
        <rFont val="Times New Roman"/>
        <family val="1"/>
      </rPr>
      <t>Childcare Assistant</t>
    </r>
  </si>
  <si>
    <r>
      <t>鄉立托兒所</t>
    </r>
    <r>
      <rPr>
        <sz val="12"/>
        <rFont val="Times New Roman"/>
        <family val="1"/>
      </rPr>
      <t xml:space="preserve">     </t>
    </r>
  </si>
  <si>
    <t>合計</t>
  </si>
  <si>
    <t xml:space="preserve">Year  &amp;  </t>
  </si>
  <si>
    <t>No. of Household of Communities</t>
  </si>
  <si>
    <t>Persons of Paryicipation Community Development Assoc</t>
  </si>
  <si>
    <t>Fund of Productive Construction</t>
  </si>
  <si>
    <t>Total</t>
  </si>
  <si>
    <t>Government-provided</t>
  </si>
  <si>
    <t>Selfprovided</t>
  </si>
  <si>
    <t>Original Construction</t>
  </si>
  <si>
    <t>Topic Training (Times of Persons)</t>
  </si>
  <si>
    <t>Community Exposition (Times of Persons)</t>
  </si>
  <si>
    <t>Long Life Club  (Place)</t>
  </si>
  <si>
    <t>Mother Classes (Class)</t>
  </si>
  <si>
    <t>Community Mutualhelp Team (Team)</t>
  </si>
  <si>
    <t>Community Library (Place)</t>
  </si>
  <si>
    <t>Activities for Social Reform (Team)</t>
  </si>
  <si>
    <t>Community Communicati on (Times)</t>
  </si>
  <si>
    <r>
      <t>年度別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及村里別</t>
    </r>
  </si>
  <si>
    <t>2004</t>
  </si>
  <si>
    <t>10－6、辦理調解業務概況</t>
  </si>
  <si>
    <t xml:space="preserve"> Civil</t>
  </si>
  <si>
    <t>Case</t>
  </si>
  <si>
    <t>單位：件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</si>
  <si>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Case</t>
    </r>
  </si>
  <si>
    <t>10－6、Cases Negotiated</t>
  </si>
  <si>
    <t>Year</t>
  </si>
  <si>
    <t>Total</t>
  </si>
  <si>
    <t>Eff-ective</t>
  </si>
  <si>
    <t>Uneff-ective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</si>
  <si>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</si>
  <si>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</si>
  <si>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</si>
  <si>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</si>
  <si>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</si>
  <si>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</si>
  <si>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</si>
  <si>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Criminal</t>
  </si>
  <si>
    <t>Cases</t>
  </si>
  <si>
    <t>刑                               事</t>
  </si>
  <si>
    <t>民</t>
  </si>
  <si>
    <t>事</t>
  </si>
  <si>
    <t>Year</t>
  </si>
  <si>
    <t>Obscenity</t>
  </si>
  <si>
    <t>Against Marriage  &amp;  Family</t>
  </si>
  <si>
    <t>Assult</t>
  </si>
  <si>
    <t>Offense against freedom fame,trust &amp; secrecy</t>
  </si>
  <si>
    <t>Theft &amp; Fraud,Embezzlement</t>
  </si>
  <si>
    <t>Destruction &amp; defacing</t>
  </si>
  <si>
    <t>單位：件</t>
  </si>
  <si>
    <t>88年</t>
  </si>
  <si>
    <t>89年</t>
  </si>
  <si>
    <t>89年</t>
  </si>
  <si>
    <t>90年</t>
  </si>
  <si>
    <t>91年</t>
  </si>
  <si>
    <t>92年</t>
  </si>
  <si>
    <t>93年</t>
  </si>
  <si>
    <t>94年</t>
  </si>
  <si>
    <t>2004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</si>
  <si>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</si>
  <si>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</si>
  <si>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</si>
  <si>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</si>
  <si>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</si>
  <si>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</si>
  <si>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</si>
  <si>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</si>
  <si>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1999</t>
  </si>
  <si>
    <t>2000</t>
  </si>
  <si>
    <t>2001</t>
  </si>
  <si>
    <t>2002</t>
  </si>
  <si>
    <t>2003</t>
  </si>
  <si>
    <t>１0－6、辦理調解業務概況(續完)</t>
  </si>
  <si>
    <t>１0－6、Cases Negotiated(Cont.End)</t>
  </si>
  <si>
    <t>10-1、General Condition of Religions</t>
  </si>
  <si>
    <t>88年</t>
  </si>
  <si>
    <t>1999</t>
  </si>
  <si>
    <t>89年</t>
  </si>
  <si>
    <t>2000</t>
  </si>
  <si>
    <t>90年</t>
  </si>
  <si>
    <t>2001</t>
  </si>
  <si>
    <t>91年</t>
  </si>
  <si>
    <t>2002</t>
  </si>
  <si>
    <t>92年</t>
  </si>
  <si>
    <t>2003</t>
  </si>
  <si>
    <t>93年</t>
  </si>
  <si>
    <t>2004</t>
  </si>
  <si>
    <t>94年</t>
  </si>
  <si>
    <t>95年</t>
  </si>
  <si>
    <t>2006</t>
  </si>
  <si>
    <t>95年底</t>
  </si>
  <si>
    <r>
      <t>債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務</t>
    </r>
  </si>
  <si>
    <t>95年</t>
  </si>
  <si>
    <t>2006</t>
  </si>
  <si>
    <t>96年</t>
  </si>
  <si>
    <t>2007</t>
  </si>
  <si>
    <t>96年底</t>
  </si>
  <si>
    <t>97年</t>
  </si>
  <si>
    <t>2008</t>
  </si>
  <si>
    <t>97年底</t>
  </si>
  <si>
    <t>2008</t>
  </si>
  <si>
    <t>2007</t>
  </si>
  <si>
    <t>97年</t>
  </si>
  <si>
    <t>96年</t>
  </si>
  <si>
    <t>2007</t>
  </si>
  <si>
    <t>98年</t>
  </si>
  <si>
    <t>2009</t>
  </si>
  <si>
    <t>98年底</t>
  </si>
  <si>
    <t>2009</t>
  </si>
  <si>
    <t>98年</t>
  </si>
  <si>
    <t>98年底</t>
  </si>
  <si>
    <t>99年底</t>
  </si>
  <si>
    <t>2010</t>
  </si>
  <si>
    <t>2010</t>
  </si>
  <si>
    <t>99年</t>
  </si>
  <si>
    <t>99年</t>
  </si>
  <si>
    <t>100年底</t>
  </si>
  <si>
    <t>2011</t>
  </si>
  <si>
    <t>失智症者</t>
  </si>
  <si>
    <t>100年</t>
  </si>
  <si>
    <t>資料來源：本所秘書室。</t>
  </si>
  <si>
    <t>Buddhism</t>
  </si>
  <si>
    <t>Taoism</t>
  </si>
  <si>
    <t>Catholicism</t>
  </si>
  <si>
    <t>Christianity</t>
  </si>
  <si>
    <t>Islam</t>
  </si>
  <si>
    <t>Huang-teism</t>
  </si>
  <si>
    <t>Puritunism</t>
  </si>
  <si>
    <t>Baha'I</t>
  </si>
  <si>
    <t>Tine Di Chia</t>
  </si>
  <si>
    <t>I Kuan Tso</t>
  </si>
  <si>
    <t>Tine Te Chia</t>
  </si>
  <si>
    <t>社區自籌款</t>
  </si>
  <si>
    <t>政府補助款</t>
  </si>
  <si>
    <t>社區活動中心
(幢)</t>
  </si>
  <si>
    <t>辦理幹部訓練
（人次）</t>
  </si>
  <si>
    <t>社區圖書室
（處）</t>
  </si>
  <si>
    <t>現有社區刊物
（期）</t>
  </si>
  <si>
    <t>辦理社區觀摩
（人次）</t>
  </si>
  <si>
    <t>社區長壽俱樂部
（處）</t>
  </si>
  <si>
    <t>社區媽媽教室
（班）</t>
  </si>
  <si>
    <t>社區守望相助隊
（隊）</t>
  </si>
  <si>
    <t>社區民俗藝文康樂班隊
(班、隊)</t>
  </si>
  <si>
    <t>社區人口數   （人）</t>
  </si>
  <si>
    <t>參加社區發展協會人數     (人）</t>
  </si>
  <si>
    <t>資料來源：本所秘書室</t>
  </si>
  <si>
    <t>Public</t>
  </si>
  <si>
    <t>救助金額</t>
  </si>
  <si>
    <t>救助人次</t>
  </si>
  <si>
    <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人次、元</t>
    </r>
  </si>
  <si>
    <r>
      <t xml:space="preserve">年別
</t>
    </r>
    <r>
      <rPr>
        <sz val="11"/>
        <rFont val="Times New Roman"/>
        <family val="1"/>
      </rPr>
      <t>End of Year</t>
    </r>
  </si>
  <si>
    <t>民眾(含原住民身份）</t>
  </si>
  <si>
    <t>榮民（含原住
民身分）</t>
  </si>
  <si>
    <t>民眾、榮民具
原住民身分</t>
  </si>
  <si>
    <t>Public</t>
  </si>
  <si>
    <t>死亡無力殮葬者</t>
  </si>
  <si>
    <t>負家庭主要生計責任且無法工作致生活陷於困境者</t>
  </si>
  <si>
    <t>財產或存款未能及時運用致生活陷於困境者</t>
  </si>
  <si>
    <t>其他遭遇重
大變故者</t>
  </si>
  <si>
    <t>川資突然發生
困難者</t>
  </si>
  <si>
    <t>無遺囑與遺產葬埋者</t>
  </si>
  <si>
    <t>救助人次</t>
  </si>
  <si>
    <t>Time of Persons</t>
  </si>
  <si>
    <t>Amount</t>
  </si>
  <si>
    <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</si>
  <si>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2010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</si>
  <si>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1st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</si>
  <si>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2st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</si>
  <si>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3st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</si>
  <si>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4st Quarter</t>
    </r>
  </si>
  <si>
    <t>資料來源：本所社會課</t>
  </si>
  <si>
    <r>
      <t>10-7</t>
    </r>
    <r>
      <rPr>
        <sz val="16"/>
        <rFont val="標楷體"/>
        <family val="4"/>
      </rPr>
      <t>、辦理急難救助概況　</t>
    </r>
  </si>
  <si>
    <r>
      <t>10-7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Social Assistance for the Emergent Needed</t>
    </r>
  </si>
  <si>
    <t>101年底</t>
  </si>
  <si>
    <t>2012</t>
  </si>
  <si>
    <t>男
Man</t>
  </si>
  <si>
    <r>
      <t xml:space="preserve">合計
</t>
    </r>
    <r>
      <rPr>
        <sz val="10"/>
        <rFont val="標楷體"/>
        <family val="4"/>
      </rPr>
      <t>Total</t>
    </r>
  </si>
  <si>
    <r>
      <t xml:space="preserve">女
</t>
    </r>
    <r>
      <rPr>
        <sz val="10"/>
        <rFont val="標楷體"/>
        <family val="4"/>
      </rPr>
      <t>Female</t>
    </r>
  </si>
  <si>
    <t>Dementia</t>
  </si>
  <si>
    <t>自閉症者</t>
  </si>
  <si>
    <t>Alzheimer Disease</t>
  </si>
  <si>
    <t>Autism</t>
  </si>
  <si>
    <t>Chromic Psychopath</t>
  </si>
  <si>
    <t>Multi Handicapped</t>
  </si>
  <si>
    <r>
      <t xml:space="preserve">女
</t>
    </r>
    <r>
      <rPr>
        <sz val="8"/>
        <rFont val="標楷體"/>
        <family val="4"/>
      </rPr>
      <t>Female</t>
    </r>
  </si>
  <si>
    <t xml:space="preserve"> 其他</t>
  </si>
  <si>
    <t xml:space="preserve">顏面
損傷者 </t>
  </si>
  <si>
    <r>
      <t>多重
障礙者</t>
    </r>
    <r>
      <rPr>
        <sz val="10"/>
        <rFont val="標楷體"/>
        <family val="4"/>
      </rPr>
      <t xml:space="preserve"> </t>
    </r>
  </si>
  <si>
    <r>
      <t>視覺
障礙者</t>
    </r>
    <r>
      <rPr>
        <sz val="12"/>
        <rFont val="標楷體"/>
        <family val="4"/>
      </rPr>
      <t xml:space="preserve"> </t>
    </r>
  </si>
  <si>
    <t xml:space="preserve">聽覺或
平衡機能
障礙者 </t>
  </si>
  <si>
    <t>重要器官
失去功能者</t>
  </si>
  <si>
    <t>101年</t>
  </si>
  <si>
    <t>100年</t>
  </si>
  <si>
    <t>2011</t>
  </si>
  <si>
    <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</si>
  <si>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t>No. of Community Development Association</t>
  </si>
  <si>
    <t>Persons of Communities</t>
  </si>
  <si>
    <t xml:space="preserve">理監事人數
</t>
  </si>
  <si>
    <t>No.of
Directors and Supervisors
(Persons)</t>
  </si>
  <si>
    <t>實際使用經費(元)</t>
  </si>
  <si>
    <t>現有設置社區生產建設基金（個）</t>
  </si>
  <si>
    <t>Outlay(NT$)</t>
  </si>
  <si>
    <t>社     區     發     展     工     作     項     目</t>
  </si>
  <si>
    <t>Work Items of Community Development</t>
  </si>
  <si>
    <t>社區志願服務團隊
Community Volunteer
Service</t>
  </si>
  <si>
    <r>
      <t>團隊
(隊)</t>
    </r>
    <r>
      <rPr>
        <sz val="9"/>
        <rFont val="Times New Roman"/>
        <family val="1"/>
      </rPr>
      <t xml:space="preserve">
Teams
(Groups)</t>
    </r>
  </si>
  <si>
    <r>
      <t>志工數
(人)</t>
    </r>
    <r>
      <rPr>
        <sz val="9"/>
        <rFont val="Times New Roman"/>
        <family val="1"/>
      </rPr>
      <t xml:space="preserve">
No.of
Volunteers
(Persons)</t>
    </r>
  </si>
  <si>
    <t>辦理社區照顧關懷據點
(處)</t>
  </si>
  <si>
    <t>Community
Care Centers
(Places)</t>
  </si>
  <si>
    <t>welfare Services or Activities (Beneficiary-Times)</t>
  </si>
  <si>
    <t>Other Services (Beneficiary-Times)</t>
  </si>
  <si>
    <t>福利服務或活動
(受益人次)</t>
  </si>
  <si>
    <t>其他服務
(受益人次)</t>
  </si>
  <si>
    <t>服務成果</t>
  </si>
  <si>
    <t>Achievements of Services</t>
  </si>
  <si>
    <t>合計</t>
  </si>
  <si>
    <t>Total</t>
  </si>
  <si>
    <t>備註：101年欄位增加「理監事人數」、「辦理社區照顧關懷處點(處)」及「服務成果」三欄。</t>
  </si>
  <si>
    <t>10-5、托  兒  所   成  果</t>
  </si>
  <si>
    <t xml:space="preserve">10-5、Profile of Nursery Institution </t>
  </si>
  <si>
    <t>10-4、推行社區發展工作成果</t>
  </si>
  <si>
    <t>10-4、Result of Development for Promotion Community of Hsiens and Municipalities</t>
  </si>
  <si>
    <t>101年鄉立托兒所改制為鄉立幼兒園</t>
  </si>
  <si>
    <r>
      <t>鄉立幼兒園</t>
    </r>
    <r>
      <rPr>
        <sz val="12"/>
        <rFont val="Times New Roman"/>
        <family val="1"/>
      </rPr>
      <t xml:space="preserve">     </t>
    </r>
  </si>
  <si>
    <t>102年底</t>
  </si>
  <si>
    <t>2013</t>
  </si>
  <si>
    <t>資料來源：本鄉立幼兒園</t>
  </si>
  <si>
    <t>102年</t>
  </si>
  <si>
    <t>資料來源：本所民政課</t>
  </si>
  <si>
    <t>資料來源：臺東縣政府社會處</t>
  </si>
  <si>
    <t>領有舊制身心障礙手冊者</t>
  </si>
  <si>
    <t>With Disability Manual by Old System</t>
  </si>
  <si>
    <t>The Disabled Population</t>
  </si>
  <si>
    <t>End of Year</t>
  </si>
  <si>
    <t>合計
Total</t>
  </si>
  <si>
    <r>
      <t>計</t>
    </r>
    <r>
      <rPr>
        <sz val="10"/>
        <rFont val="新細明體"/>
        <family val="1"/>
      </rPr>
      <t xml:space="preserve">
Sub-total</t>
    </r>
  </si>
  <si>
    <t>單位：人</t>
  </si>
  <si>
    <t>年底別</t>
  </si>
  <si>
    <t>The Disabled Population</t>
  </si>
  <si>
    <t>合計
Total</t>
  </si>
  <si>
    <t>End of Year</t>
  </si>
  <si>
    <t>男
Man</t>
  </si>
  <si>
    <r>
      <t>計</t>
    </r>
    <r>
      <rPr>
        <sz val="10"/>
        <rFont val="新細明體"/>
        <family val="1"/>
      </rPr>
      <t xml:space="preserve">
Sub-total</t>
    </r>
  </si>
  <si>
    <r>
      <t xml:space="preserve">女
</t>
    </r>
    <r>
      <rPr>
        <sz val="8"/>
        <rFont val="標楷體"/>
        <family val="4"/>
      </rPr>
      <t>Female</t>
    </r>
  </si>
  <si>
    <t>資料來源：臺東縣政府社會處</t>
  </si>
  <si>
    <t>身心障礙人數</t>
  </si>
  <si>
    <t>身心障礙人數</t>
  </si>
  <si>
    <t>領有新制身心障礙證明者</t>
  </si>
  <si>
    <t>With Disability Identification by New System</t>
  </si>
  <si>
    <t>Mental Functions &amp; Structures of the Nervous System</t>
  </si>
  <si>
    <t>眼、耳及相關構造與感官功能及疼痛</t>
  </si>
  <si>
    <r>
      <t>Sensory Functions &amp; Pain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The Eye, Ear and Related Structures</t>
    </r>
  </si>
  <si>
    <t>涉及聲音與言語構造及其功能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</si>
  <si>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Involved in Voice and Speech</t>
    </r>
  </si>
  <si>
    <t>循環、造血、免疫與呼吸系統構造及其功能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</si>
  <si>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</si>
  <si>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t>消化、新陳代謝與內分泌系統相關構造及其功能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</si>
  <si>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Digestive, Metabolic and Endocrine Systems</t>
    </r>
  </si>
  <si>
    <t>泌尿與生殖系統相關構造及其功能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</si>
  <si>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Genitourinary and Reproductive Systems</t>
    </r>
  </si>
  <si>
    <t>Neuromusculoskeletal and Movement Related Functions &amp; Structures</t>
  </si>
  <si>
    <t>皮膚與相關構造及其功能</t>
  </si>
  <si>
    <t>Functions &amp; Related Structures of the Skin</t>
  </si>
  <si>
    <t>跨兩類別
以上者</t>
  </si>
  <si>
    <t>More than two Classifications</t>
  </si>
  <si>
    <t>舊制轉換新制
暫無法歸類者</t>
  </si>
  <si>
    <t>Not Classified Temporarily</t>
  </si>
  <si>
    <t>身心障礙人數占總人口比率(%)</t>
  </si>
  <si>
    <t>The Disabled as a Percentage of Total Population</t>
  </si>
  <si>
    <t>備註：1.自101年底起人口數細分男、女</t>
  </si>
  <si>
    <t xml:space="preserve">      2.自102年底起細分為領有舊制、新制身心障礙手冊</t>
  </si>
  <si>
    <t>神經系統構造及精神、心智功能</t>
  </si>
  <si>
    <t>神經、肌肉、骨骼之移動相關構造及其功能</t>
  </si>
  <si>
    <r>
      <t>慢性精神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病患者</t>
    </r>
  </si>
  <si>
    <t>10-3、身心障礙人口數(續完)</t>
  </si>
  <si>
    <t xml:space="preserve">   10-3、Number of the Handicapped(Cont.End)</t>
  </si>
  <si>
    <t>2014</t>
  </si>
  <si>
    <t>103年</t>
  </si>
  <si>
    <t>103年底</t>
  </si>
  <si>
    <t>嘉蘭村</t>
  </si>
  <si>
    <t>正興村</t>
  </si>
  <si>
    <t>新興村</t>
  </si>
  <si>
    <t>賓茂村</t>
  </si>
  <si>
    <t>歷坵村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</si>
  <si>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</si>
  <si>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</si>
  <si>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</si>
  <si>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r>
      <t>保育人數</t>
    </r>
    <r>
      <rPr>
        <sz val="10"/>
        <rFont val="Times New Roman"/>
        <family val="1"/>
      </rPr>
      <t>Childcare Assistant</t>
    </r>
  </si>
  <si>
    <t>104年</t>
  </si>
  <si>
    <t>2015</t>
  </si>
  <si>
    <t>104年底</t>
  </si>
  <si>
    <t>103年底</t>
  </si>
  <si>
    <t>社會福利 151</t>
  </si>
  <si>
    <r>
      <t>152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社會福利 </t>
    </r>
  </si>
  <si>
    <t>社會福利   153</t>
  </si>
  <si>
    <t>154  社會福利</t>
  </si>
  <si>
    <t>社會福利  155</t>
  </si>
  <si>
    <t>156  社會福利</t>
  </si>
  <si>
    <t>社會福利  157</t>
  </si>
  <si>
    <t>158 社會福利</t>
  </si>
  <si>
    <t xml:space="preserve"> 社會福利 159</t>
  </si>
  <si>
    <t>160 社會福利</t>
  </si>
  <si>
    <t>社會福利  161</t>
  </si>
  <si>
    <t>162  社會福利</t>
  </si>
  <si>
    <t>社會福利  163</t>
  </si>
  <si>
    <t>164  社會福利</t>
  </si>
  <si>
    <t>社會福利  165</t>
  </si>
  <si>
    <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</si>
  <si>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t>166  社會福利</t>
  </si>
  <si>
    <t>社會福利  167</t>
  </si>
  <si>
    <t>105年</t>
  </si>
  <si>
    <t>2016</t>
  </si>
  <si>
    <t>105年底</t>
  </si>
  <si>
    <t>備註：101年欄位增加「理監事人數」、「辦理社區照顧關懷處點(處)」及「服務成果」三欄。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</si>
  <si>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</si>
  <si>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</si>
  <si>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</si>
  <si>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t>遭受意外傷害或罹患重病致生活陷於困境者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</si>
</sst>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  <numFmt numFmtId="178" formatCode="0.00_);[Red]\(0.00\)"/>
    <numFmt numFmtId="179" formatCode="#,##0.0"/>
    <numFmt numFmtId="180" formatCode="#,##0_ ;[Red]\-#,##0\ "/>
    <numFmt numFmtId="181" formatCode="#,##0.00_);\(#,##0.00\)"/>
    <numFmt numFmtId="182" formatCode="m&quot;月&quot;d&quot;日&quot;"/>
    <numFmt numFmtId="183" formatCode="#,##0_ "/>
    <numFmt numFmtId="184" formatCode="#,##0_);[Red]\(#,##0\)"/>
    <numFmt numFmtId="185" formatCode="0.00_ "/>
    <numFmt numFmtId="186" formatCode="0.0000"/>
    <numFmt numFmtId="187" formatCode="0.000"/>
    <numFmt numFmtId="188" formatCode="0.00000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_ "/>
    <numFmt numFmtId="193" formatCode="#,##0.00_ "/>
    <numFmt numFmtId="194" formatCode="0_ "/>
    <numFmt numFmtId="195" formatCode="_(* #\ ###\ ##0_);_(* \(#,##0\);_(* &quot;-&quot;??_);_(@_)"/>
    <numFmt numFmtId="196" formatCode="_(* ##0_);_(* \(#,##0\);_(* &quot;-&quot;_);_(@_)"/>
    <numFmt numFmtId="197" formatCode="_-* #\ ##0\ ;\-* #,##0_-;_-* &quot;-&quot;_-;_-@_-"/>
    <numFmt numFmtId="198" formatCode="_-* #\ ###\ ##0\ ;\-* #\ ##0_-;_-* &quot;-&quot;_-;_-@_-"/>
    <numFmt numFmtId="199" formatCode="_(* #\ ##0_);_(* \(#,##0\);_(* &quot;-&quot;_);_(@_)"/>
    <numFmt numFmtId="200" formatCode="_(* #\ ###\ ##0_);_(* \(#,##0\);_(* &quot;-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38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Border="1" applyAlignment="1" quotePrefix="1">
      <alignment horizontal="left" vertical="center"/>
    </xf>
    <xf numFmtId="10" fontId="5" fillId="0" borderId="0" xfId="0" applyNumberFormat="1" applyFont="1" applyAlignment="1">
      <alignment/>
    </xf>
    <xf numFmtId="0" fontId="2" fillId="0" borderId="0" xfId="36" applyFont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10" fontId="4" fillId="0" borderId="11" xfId="36" applyNumberFormat="1" applyFont="1" applyBorder="1" applyAlignment="1">
      <alignment horizontal="center"/>
      <protection/>
    </xf>
    <xf numFmtId="0" fontId="4" fillId="0" borderId="11" xfId="36" applyFont="1" applyBorder="1" applyAlignment="1">
      <alignment horizontal="right" vertical="center"/>
      <protection/>
    </xf>
    <xf numFmtId="0" fontId="5" fillId="0" borderId="0" xfId="36" applyFont="1">
      <alignment/>
      <protection/>
    </xf>
    <xf numFmtId="180" fontId="8" fillId="0" borderId="0" xfId="0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2" fillId="0" borderId="0" xfId="36" applyFont="1">
      <alignment/>
      <protection/>
    </xf>
    <xf numFmtId="0" fontId="7" fillId="0" borderId="12" xfId="0" applyFont="1" applyBorder="1" applyAlignment="1" quotePrefix="1">
      <alignment horizontal="center" vertical="center"/>
    </xf>
    <xf numFmtId="0" fontId="5" fillId="0" borderId="11" xfId="0" applyFont="1" applyBorder="1" applyAlignment="1">
      <alignment/>
    </xf>
    <xf numFmtId="10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35" applyFont="1" applyBorder="1" applyAlignment="1">
      <alignment horizontal="center" vertical="center" wrapText="1"/>
      <protection/>
    </xf>
    <xf numFmtId="10" fontId="4" fillId="0" borderId="11" xfId="35" applyNumberFormat="1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83" fontId="5" fillId="0" borderId="11" xfId="37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1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3" xfId="34" applyFont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0" fontId="4" fillId="0" borderId="0" xfId="34" applyFont="1">
      <alignment/>
      <protection/>
    </xf>
    <xf numFmtId="38" fontId="7" fillId="0" borderId="0" xfId="0" applyNumberFormat="1" applyFont="1" applyBorder="1" applyAlignment="1" quotePrefix="1">
      <alignment vertical="center"/>
    </xf>
    <xf numFmtId="41" fontId="6" fillId="0" borderId="11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/>
    </xf>
    <xf numFmtId="37" fontId="3" fillId="0" borderId="15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 quotePrefix="1">
      <alignment horizontal="left" vertical="center"/>
    </xf>
    <xf numFmtId="37" fontId="3" fillId="0" borderId="17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horizontal="right" vertical="center"/>
    </xf>
    <xf numFmtId="37" fontId="3" fillId="0" borderId="17" xfId="0" applyNumberFormat="1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Continuous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43" fontId="10" fillId="0" borderId="0" xfId="37" applyFont="1" applyBorder="1" applyAlignment="1">
      <alignment horizontal="center" vertical="center"/>
    </xf>
    <xf numFmtId="190" fontId="10" fillId="0" borderId="0" xfId="37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43" fontId="10" fillId="0" borderId="0" xfId="37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190" fontId="10" fillId="0" borderId="0" xfId="37" applyNumberFormat="1" applyFont="1" applyAlignment="1">
      <alignment horizontal="center" vertical="center"/>
    </xf>
    <xf numFmtId="0" fontId="10" fillId="0" borderId="0" xfId="37" applyNumberFormat="1" applyFont="1" applyBorder="1" applyAlignment="1">
      <alignment horizontal="center" vertical="center"/>
    </xf>
    <xf numFmtId="0" fontId="10" fillId="0" borderId="0" xfId="37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top" wrapText="1"/>
    </xf>
    <xf numFmtId="193" fontId="8" fillId="0" borderId="0" xfId="37" applyNumberFormat="1" applyFont="1" applyBorder="1" applyAlignment="1">
      <alignment horizontal="center" vertical="center"/>
    </xf>
    <xf numFmtId="184" fontId="10" fillId="0" borderId="0" xfId="3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37" applyNumberFormat="1" applyFont="1" applyBorder="1" applyAlignment="1">
      <alignment horizontal="center" vertical="center"/>
    </xf>
    <xf numFmtId="43" fontId="10" fillId="0" borderId="0" xfId="37" applyNumberFormat="1" applyFont="1" applyBorder="1" applyAlignment="1">
      <alignment horizontal="center" vertical="center"/>
    </xf>
    <xf numFmtId="0" fontId="5" fillId="0" borderId="18" xfId="36" applyFont="1" applyBorder="1" applyAlignment="1">
      <alignment horizontal="center" vertical="center" wrapText="1"/>
      <protection/>
    </xf>
    <xf numFmtId="0" fontId="5" fillId="0" borderId="19" xfId="36" applyFont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5" fillId="0" borderId="20" xfId="36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 quotePrefix="1">
      <alignment horizontal="center" vertical="center"/>
    </xf>
    <xf numFmtId="38" fontId="13" fillId="0" borderId="1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5" fillId="0" borderId="22" xfId="36" applyFont="1" applyBorder="1" applyAlignment="1">
      <alignment horizontal="center" vertical="center" wrapText="1"/>
      <protection/>
    </xf>
    <xf numFmtId="10" fontId="5" fillId="0" borderId="19" xfId="36" applyNumberFormat="1" applyFont="1" applyBorder="1" applyAlignment="1">
      <alignment horizontal="center" vertical="center" wrapText="1"/>
      <protection/>
    </xf>
    <xf numFmtId="10" fontId="5" fillId="0" borderId="22" xfId="36" applyNumberFormat="1" applyFont="1" applyBorder="1" applyAlignment="1">
      <alignment horizont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2" fillId="0" borderId="25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/>
      <protection/>
    </xf>
    <xf numFmtId="0" fontId="15" fillId="0" borderId="1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4" fillId="0" borderId="11" xfId="35" applyFont="1" applyBorder="1" applyAlignment="1">
      <alignment horizontal="left" vertical="center" wrapText="1"/>
      <protection/>
    </xf>
    <xf numFmtId="0" fontId="17" fillId="0" borderId="11" xfId="35" applyFont="1" applyBorder="1" applyAlignment="1">
      <alignment horizontal="right" vertical="center"/>
      <protection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4" fillId="0" borderId="2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center" vertical="center" wrapText="1"/>
      <protection/>
    </xf>
    <xf numFmtId="37" fontId="13" fillId="0" borderId="14" xfId="0" applyNumberFormat="1" applyFont="1" applyBorder="1" applyAlignment="1" quotePrefix="1">
      <alignment horizontal="center" vertical="center"/>
    </xf>
    <xf numFmtId="38" fontId="3" fillId="0" borderId="10" xfId="0" applyNumberFormat="1" applyFont="1" applyBorder="1" applyAlignment="1" quotePrefix="1">
      <alignment horizontal="center" vertical="center"/>
    </xf>
    <xf numFmtId="38" fontId="3" fillId="0" borderId="24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horizontal="center" vertical="top" wrapText="1"/>
    </xf>
    <xf numFmtId="41" fontId="13" fillId="0" borderId="12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Continuous" vertical="center"/>
    </xf>
    <xf numFmtId="37" fontId="3" fillId="0" borderId="22" xfId="0" applyNumberFormat="1" applyFont="1" applyBorder="1" applyAlignment="1">
      <alignment horizontal="centerContinuous" vertical="center"/>
    </xf>
    <xf numFmtId="37" fontId="3" fillId="0" borderId="23" xfId="0" applyNumberFormat="1" applyFont="1" applyBorder="1" applyAlignment="1" quotePrefix="1">
      <alignment horizontal="centerContinuous" vertical="center"/>
    </xf>
    <xf numFmtId="37" fontId="3" fillId="0" borderId="22" xfId="0" applyNumberFormat="1" applyFont="1" applyBorder="1" applyAlignment="1" quotePrefix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37" fontId="3" fillId="0" borderId="21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horizontal="right" vertical="center"/>
    </xf>
    <xf numFmtId="37" fontId="13" fillId="0" borderId="12" xfId="0" applyNumberFormat="1" applyFont="1" applyBorder="1" applyAlignment="1">
      <alignment horizontal="center" vertical="center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1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Continuous" vertical="center"/>
    </xf>
    <xf numFmtId="37" fontId="3" fillId="0" borderId="26" xfId="0" applyNumberFormat="1" applyFont="1" applyBorder="1" applyAlignment="1">
      <alignment horizontal="center" vertical="center"/>
    </xf>
    <xf numFmtId="37" fontId="13" fillId="0" borderId="19" xfId="0" applyNumberFormat="1" applyFont="1" applyBorder="1" applyAlignment="1">
      <alignment horizontal="center" vertical="center"/>
    </xf>
    <xf numFmtId="37" fontId="3" fillId="0" borderId="27" xfId="0" applyNumberFormat="1" applyFont="1" applyBorder="1" applyAlignment="1">
      <alignment vertical="center"/>
    </xf>
    <xf numFmtId="37" fontId="3" fillId="0" borderId="14" xfId="0" applyNumberFormat="1" applyFont="1" applyBorder="1" applyAlignment="1" quotePrefix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41" fontId="5" fillId="0" borderId="2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justify"/>
    </xf>
    <xf numFmtId="41" fontId="5" fillId="0" borderId="0" xfId="0" applyNumberFormat="1" applyFont="1" applyBorder="1" applyAlignment="1">
      <alignment/>
    </xf>
    <xf numFmtId="41" fontId="5" fillId="0" borderId="23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10" fillId="0" borderId="0" xfId="37" applyNumberFormat="1" applyFont="1" applyBorder="1" applyAlignment="1">
      <alignment horizontal="center" vertical="center"/>
    </xf>
    <xf numFmtId="0" fontId="5" fillId="0" borderId="28" xfId="34" applyFont="1" applyBorder="1" applyAlignment="1">
      <alignment wrapText="1"/>
      <protection/>
    </xf>
    <xf numFmtId="0" fontId="5" fillId="0" borderId="29" xfId="34" applyFont="1" applyBorder="1" applyAlignment="1">
      <alignment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41" fontId="1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33">
      <alignment vertical="center"/>
      <protection/>
    </xf>
    <xf numFmtId="49" fontId="11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horizontal="right" vertical="center"/>
    </xf>
    <xf numFmtId="49" fontId="4" fillId="0" borderId="18" xfId="37" applyNumberFormat="1" applyFont="1" applyBorder="1" applyAlignment="1">
      <alignment horizontal="center" vertical="center" wrapText="1"/>
    </xf>
    <xf numFmtId="49" fontId="11" fillId="0" borderId="26" xfId="37" applyNumberFormat="1" applyFont="1" applyBorder="1" applyAlignment="1">
      <alignment horizontal="center" vertical="center" wrapText="1"/>
    </xf>
    <xf numFmtId="49" fontId="13" fillId="0" borderId="30" xfId="37" applyNumberFormat="1" applyFont="1" applyBorder="1" applyAlignment="1">
      <alignment horizontal="center" vertical="center" wrapText="1"/>
    </xf>
    <xf numFmtId="196" fontId="16" fillId="0" borderId="0" xfId="33" applyNumberFormat="1" applyFont="1" applyAlignment="1">
      <alignment vertical="center"/>
      <protection/>
    </xf>
    <xf numFmtId="197" fontId="16" fillId="0" borderId="0" xfId="33" applyNumberFormat="1" applyFont="1" applyAlignment="1">
      <alignment vertical="center"/>
      <protection/>
    </xf>
    <xf numFmtId="198" fontId="16" fillId="0" borderId="0" xfId="33" applyNumberFormat="1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199" fontId="16" fillId="0" borderId="0" xfId="33" applyNumberFormat="1" applyFont="1" applyAlignment="1">
      <alignment vertical="center"/>
      <protection/>
    </xf>
    <xf numFmtId="200" fontId="16" fillId="0" borderId="0" xfId="37" applyNumberFormat="1" applyFont="1" applyAlignment="1">
      <alignment vertical="center"/>
    </xf>
    <xf numFmtId="0" fontId="11" fillId="0" borderId="0" xfId="33" applyFont="1" applyAlignment="1">
      <alignment vertical="center"/>
      <protection/>
    </xf>
    <xf numFmtId="196" fontId="11" fillId="0" borderId="0" xfId="33" applyNumberFormat="1" applyFont="1" applyAlignment="1">
      <alignment vertical="center"/>
      <protection/>
    </xf>
    <xf numFmtId="197" fontId="11" fillId="0" borderId="0" xfId="33" applyNumberFormat="1" applyFont="1" applyAlignment="1">
      <alignment vertical="center"/>
      <protection/>
    </xf>
    <xf numFmtId="198" fontId="11" fillId="0" borderId="0" xfId="33" applyNumberFormat="1" applyFont="1" applyAlignment="1">
      <alignment vertical="center"/>
      <protection/>
    </xf>
    <xf numFmtId="199" fontId="11" fillId="0" borderId="0" xfId="33" applyNumberFormat="1" applyFont="1" applyAlignment="1">
      <alignment vertical="center"/>
      <protection/>
    </xf>
    <xf numFmtId="49" fontId="11" fillId="0" borderId="18" xfId="37" applyNumberFormat="1" applyFont="1" applyBorder="1" applyAlignment="1">
      <alignment horizontal="center" vertical="center" wrapText="1"/>
    </xf>
    <xf numFmtId="49" fontId="11" fillId="0" borderId="20" xfId="37" applyNumberFormat="1" applyFont="1" applyBorder="1" applyAlignment="1">
      <alignment horizontal="center" vertical="center" wrapText="1"/>
    </xf>
    <xf numFmtId="49" fontId="16" fillId="0" borderId="30" xfId="37" applyNumberFormat="1" applyFont="1" applyBorder="1" applyAlignment="1">
      <alignment horizontal="center" vertical="center" wrapText="1"/>
    </xf>
    <xf numFmtId="49" fontId="16" fillId="0" borderId="31" xfId="37" applyNumberFormat="1" applyFont="1" applyBorder="1" applyAlignment="1">
      <alignment horizontal="center" vertical="center" wrapText="1"/>
    </xf>
    <xf numFmtId="49" fontId="11" fillId="0" borderId="21" xfId="37" applyNumberFormat="1" applyFont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8" fillId="0" borderId="0" xfId="37" applyNumberFormat="1" applyFont="1" applyBorder="1" applyAlignment="1">
      <alignment horizontal="center" vertical="center"/>
    </xf>
    <xf numFmtId="183" fontId="8" fillId="0" borderId="0" xfId="0" applyNumberFormat="1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6" fillId="0" borderId="12" xfId="0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horizontal="center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38" fontId="3" fillId="0" borderId="11" xfId="0" applyNumberFormat="1" applyFont="1" applyBorder="1" applyAlignment="1" quotePrefix="1">
      <alignment horizontal="center" vertical="center"/>
    </xf>
    <xf numFmtId="38" fontId="13" fillId="0" borderId="12" xfId="0" applyNumberFormat="1" applyFont="1" applyBorder="1" applyAlignment="1" quotePrefix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4" fillId="0" borderId="34" xfId="0" applyNumberFormat="1" applyFont="1" applyBorder="1" applyAlignment="1">
      <alignment horizontal="center" vertical="center" wrapText="1"/>
    </xf>
    <xf numFmtId="41" fontId="3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23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Alignment="1">
      <alignment horizontal="right" vertical="center"/>
    </xf>
    <xf numFmtId="0" fontId="7" fillId="0" borderId="0" xfId="33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37" fontId="3" fillId="0" borderId="0" xfId="0" applyNumberFormat="1" applyFont="1" applyFill="1" applyBorder="1" applyAlignment="1" quotePrefix="1">
      <alignment horizontal="center" vertical="center"/>
    </xf>
    <xf numFmtId="37" fontId="13" fillId="0" borderId="14" xfId="0" applyNumberFormat="1" applyFont="1" applyFill="1" applyBorder="1" applyAlignment="1" quotePrefix="1">
      <alignment horizontal="center" vertical="center"/>
    </xf>
    <xf numFmtId="0" fontId="10" fillId="0" borderId="0" xfId="37" applyNumberFormat="1" applyFont="1" applyFill="1" applyBorder="1" applyAlignment="1">
      <alignment horizontal="center" vertical="center"/>
    </xf>
    <xf numFmtId="190" fontId="10" fillId="0" borderId="0" xfId="37" applyNumberFormat="1" applyFont="1" applyFill="1" applyBorder="1" applyAlignment="1">
      <alignment horizontal="center" vertical="center"/>
    </xf>
    <xf numFmtId="41" fontId="10" fillId="0" borderId="0" xfId="37" applyNumberFormat="1" applyFont="1" applyFill="1" applyBorder="1" applyAlignment="1">
      <alignment horizontal="center" vertical="center"/>
    </xf>
    <xf numFmtId="43" fontId="10" fillId="0" borderId="0" xfId="37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3" fillId="0" borderId="14" xfId="0" applyNumberFormat="1" applyFont="1" applyFill="1" applyBorder="1" applyAlignment="1" quotePrefix="1">
      <alignment horizontal="center" vertical="center"/>
    </xf>
    <xf numFmtId="43" fontId="10" fillId="0" borderId="0" xfId="37" applyFont="1" applyFill="1" applyAlignment="1">
      <alignment horizontal="center" vertical="center"/>
    </xf>
    <xf numFmtId="190" fontId="10" fillId="0" borderId="0" xfId="37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41" fontId="15" fillId="0" borderId="26" xfId="37" applyNumberFormat="1" applyFont="1" applyBorder="1" applyAlignment="1">
      <alignment horizontal="right" vertical="center" wrapText="1"/>
    </xf>
    <xf numFmtId="184" fontId="15" fillId="0" borderId="20" xfId="37" applyNumberFormat="1" applyFont="1" applyBorder="1" applyAlignment="1">
      <alignment horizontal="right" vertical="center" wrapText="1"/>
    </xf>
    <xf numFmtId="184" fontId="15" fillId="0" borderId="23" xfId="37" applyNumberFormat="1" applyFont="1" applyBorder="1" applyAlignment="1">
      <alignment horizontal="right" vertical="center" wrapText="1"/>
    </xf>
    <xf numFmtId="184" fontId="15" fillId="0" borderId="22" xfId="37" applyNumberFormat="1" applyFont="1" applyBorder="1" applyAlignment="1">
      <alignment horizontal="right" vertical="center" wrapText="1"/>
    </xf>
    <xf numFmtId="41" fontId="15" fillId="0" borderId="0" xfId="37" applyNumberFormat="1" applyFont="1" applyBorder="1" applyAlignment="1">
      <alignment horizontal="right" vertical="center" wrapText="1"/>
    </xf>
    <xf numFmtId="41" fontId="15" fillId="0" borderId="14" xfId="37" applyNumberFormat="1" applyFont="1" applyBorder="1" applyAlignment="1">
      <alignment horizontal="right" vertical="center" wrapText="1"/>
    </xf>
    <xf numFmtId="41" fontId="15" fillId="0" borderId="26" xfId="33" applyNumberFormat="1" applyFont="1" applyBorder="1" applyAlignment="1">
      <alignment horizontal="right" vertical="center" wrapText="1" shrinkToFit="1"/>
      <protection/>
    </xf>
    <xf numFmtId="41" fontId="15" fillId="0" borderId="0" xfId="37" applyNumberFormat="1" applyFont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5" fontId="8" fillId="0" borderId="0" xfId="36" applyNumberFormat="1" applyFont="1" applyFill="1" applyBorder="1" applyAlignment="1">
      <alignment horizontal="center" vertical="center"/>
      <protection/>
    </xf>
    <xf numFmtId="0" fontId="4" fillId="0" borderId="0" xfId="36" applyFont="1" applyFill="1">
      <alignment/>
      <protection/>
    </xf>
    <xf numFmtId="0" fontId="2" fillId="0" borderId="0" xfId="36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34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83" fontId="8" fillId="0" borderId="25" xfId="0" applyNumberFormat="1" applyFont="1" applyBorder="1" applyAlignment="1" quotePrefix="1">
      <alignment horizontal="center" vertical="center"/>
    </xf>
    <xf numFmtId="183" fontId="8" fillId="0" borderId="11" xfId="0" applyNumberFormat="1" applyFont="1" applyBorder="1" applyAlignment="1" quotePrefix="1">
      <alignment horizontal="center" vertical="center"/>
    </xf>
    <xf numFmtId="183" fontId="8" fillId="0" borderId="11" xfId="37" applyNumberFormat="1" applyFont="1" applyBorder="1" applyAlignment="1">
      <alignment horizontal="center" vertical="center"/>
    </xf>
    <xf numFmtId="0" fontId="8" fillId="0" borderId="11" xfId="37" applyNumberFormat="1" applyFont="1" applyBorder="1" applyAlignment="1">
      <alignment horizontal="center" vertical="center"/>
    </xf>
    <xf numFmtId="41" fontId="17" fillId="0" borderId="11" xfId="0" applyNumberFormat="1" applyFont="1" applyBorder="1" applyAlignment="1">
      <alignment horizontal="right" vertical="center"/>
    </xf>
    <xf numFmtId="41" fontId="8" fillId="0" borderId="11" xfId="37" applyNumberFormat="1" applyFont="1" applyBorder="1" applyAlignment="1">
      <alignment horizontal="center" vertical="center"/>
    </xf>
    <xf numFmtId="183" fontId="8" fillId="0" borderId="26" xfId="0" applyNumberFormat="1" applyFont="1" applyBorder="1" applyAlignment="1" quotePrefix="1">
      <alignment horizontal="center" vertical="center"/>
    </xf>
    <xf numFmtId="41" fontId="15" fillId="0" borderId="25" xfId="33" applyNumberFormat="1" applyFont="1" applyBorder="1" applyAlignment="1">
      <alignment horizontal="right" vertical="center" wrapText="1" shrinkToFit="1"/>
      <protection/>
    </xf>
    <xf numFmtId="41" fontId="15" fillId="0" borderId="11" xfId="37" applyNumberFormat="1" applyFont="1" applyBorder="1" applyAlignment="1">
      <alignment horizontal="right" vertical="center" wrapText="1"/>
    </xf>
    <xf numFmtId="41" fontId="15" fillId="0" borderId="11" xfId="37" applyNumberFormat="1" applyFont="1" applyBorder="1" applyAlignment="1">
      <alignment horizontal="right" vertical="center" wrapText="1" shrinkToFit="1"/>
    </xf>
    <xf numFmtId="41" fontId="15" fillId="0" borderId="12" xfId="37" applyNumberFormat="1" applyFont="1" applyBorder="1" applyAlignment="1">
      <alignment horizontal="right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/>
    </xf>
    <xf numFmtId="38" fontId="4" fillId="0" borderId="0" xfId="0" applyNumberFormat="1" applyFont="1" applyBorder="1" applyAlignment="1" quotePrefix="1">
      <alignment horizontal="right" vertical="center"/>
    </xf>
    <xf numFmtId="38" fontId="17" fillId="0" borderId="14" xfId="0" applyNumberFormat="1" applyFont="1" applyBorder="1" applyAlignment="1" quotePrefix="1">
      <alignment horizontal="right" vertical="center"/>
    </xf>
    <xf numFmtId="38" fontId="4" fillId="0" borderId="0" xfId="0" applyNumberFormat="1" applyFont="1" applyBorder="1" applyAlignment="1" quotePrefix="1">
      <alignment horizontal="center" vertical="center"/>
    </xf>
    <xf numFmtId="38" fontId="17" fillId="0" borderId="14" xfId="0" applyNumberFormat="1" applyFont="1" applyBorder="1" applyAlignment="1" quotePrefix="1">
      <alignment horizontal="center" vertical="center"/>
    </xf>
    <xf numFmtId="41" fontId="12" fillId="0" borderId="0" xfId="0" applyNumberFormat="1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84" fontId="15" fillId="0" borderId="0" xfId="37" applyNumberFormat="1" applyFont="1" applyBorder="1" applyAlignment="1">
      <alignment horizontal="right" vertical="center" wrapText="1"/>
    </xf>
    <xf numFmtId="49" fontId="13" fillId="0" borderId="21" xfId="37" applyNumberFormat="1" applyFont="1" applyBorder="1" applyAlignment="1">
      <alignment horizontal="center" vertical="center" wrapText="1"/>
    </xf>
    <xf numFmtId="41" fontId="15" fillId="0" borderId="26" xfId="33" applyNumberFormat="1" applyFont="1" applyFill="1" applyBorder="1" applyAlignment="1">
      <alignment horizontal="right" vertical="center" wrapText="1" shrinkToFit="1"/>
      <protection/>
    </xf>
    <xf numFmtId="41" fontId="15" fillId="0" borderId="0" xfId="37" applyNumberFormat="1" applyFont="1" applyFill="1" applyBorder="1" applyAlignment="1">
      <alignment horizontal="right" vertical="center" wrapText="1"/>
    </xf>
    <xf numFmtId="41" fontId="15" fillId="0" borderId="0" xfId="37" applyNumberFormat="1" applyFont="1" applyFill="1" applyBorder="1" applyAlignment="1">
      <alignment horizontal="right" vertical="center" wrapText="1" shrinkToFit="1"/>
    </xf>
    <xf numFmtId="184" fontId="15" fillId="0" borderId="0" xfId="37" applyNumberFormat="1" applyFont="1" applyFill="1" applyBorder="1" applyAlignment="1">
      <alignment horizontal="right" vertical="center" wrapText="1"/>
    </xf>
    <xf numFmtId="0" fontId="0" fillId="0" borderId="0" xfId="33" applyFill="1">
      <alignment vertical="center"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0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2" fillId="0" borderId="31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24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5" fillId="0" borderId="35" xfId="36" applyFont="1" applyBorder="1" applyAlignment="1">
      <alignment horizontal="center" vertic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0" fontId="5" fillId="0" borderId="15" xfId="36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5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25" xfId="35" applyFont="1" applyBorder="1" applyAlignment="1">
      <alignment horizontal="center" vertical="center" wrapText="1"/>
      <protection/>
    </xf>
    <xf numFmtId="0" fontId="16" fillId="0" borderId="12" xfId="35" applyFont="1" applyBorder="1" applyAlignment="1">
      <alignment horizontal="center" vertical="center" wrapText="1"/>
      <protection/>
    </xf>
    <xf numFmtId="0" fontId="5" fillId="0" borderId="35" xfId="35" applyFont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26" xfId="3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1" xfId="35" applyFont="1" applyBorder="1" applyAlignment="1">
      <alignment horizontal="center" vertical="center" wrapText="1"/>
      <protection/>
    </xf>
    <xf numFmtId="0" fontId="7" fillId="0" borderId="15" xfId="35" applyFont="1" applyBorder="1" applyAlignment="1">
      <alignment horizontal="center" vertical="center" wrapText="1"/>
      <protection/>
    </xf>
    <xf numFmtId="0" fontId="7" fillId="0" borderId="35" xfId="35" applyFont="1" applyBorder="1" applyAlignment="1">
      <alignment horizontal="center" vertical="center" wrapText="1"/>
      <protection/>
    </xf>
    <xf numFmtId="0" fontId="7" fillId="0" borderId="16" xfId="35" applyFont="1" applyBorder="1" applyAlignment="1">
      <alignment horizontal="center" vertical="center" wrapText="1"/>
      <protection/>
    </xf>
    <xf numFmtId="0" fontId="4" fillId="0" borderId="35" xfId="35" applyFont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4" fillId="0" borderId="16" xfId="35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183" fontId="8" fillId="0" borderId="26" xfId="3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3" fontId="8" fillId="0" borderId="0" xfId="37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 wrapText="1"/>
    </xf>
    <xf numFmtId="0" fontId="6" fillId="0" borderId="0" xfId="35" applyFont="1" applyBorder="1" applyAlignment="1">
      <alignment horizontal="left" vertical="center" wrapText="1"/>
      <protection/>
    </xf>
    <xf numFmtId="0" fontId="16" fillId="0" borderId="26" xfId="35" applyFont="1" applyBorder="1" applyAlignment="1">
      <alignment horizontal="center" vertical="center" wrapText="1"/>
      <protection/>
    </xf>
    <xf numFmtId="0" fontId="16" fillId="0" borderId="14" xfId="35" applyFont="1" applyBorder="1" applyAlignment="1">
      <alignment horizontal="center" vertical="center" wrapText="1"/>
      <protection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4" fillId="0" borderId="37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41" fontId="12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5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wrapText="1"/>
    </xf>
    <xf numFmtId="4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1" fontId="5" fillId="0" borderId="3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1" fontId="4" fillId="0" borderId="20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21" xfId="0" applyBorder="1" applyAlignment="1">
      <alignment/>
    </xf>
    <xf numFmtId="41" fontId="11" fillId="0" borderId="3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34" applyFont="1" applyBorder="1" applyAlignment="1">
      <alignment horizontal="center" wrapText="1"/>
      <protection/>
    </xf>
    <xf numFmtId="0" fontId="5" fillId="0" borderId="14" xfId="34" applyFont="1" applyBorder="1" applyAlignment="1">
      <alignment horizontal="center" wrapText="1"/>
      <protection/>
    </xf>
    <xf numFmtId="0" fontId="5" fillId="0" borderId="10" xfId="34" applyFont="1" applyBorder="1" applyAlignment="1">
      <alignment horizont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wrapText="1"/>
      <protection/>
    </xf>
    <xf numFmtId="0" fontId="5" fillId="0" borderId="16" xfId="34" applyFont="1" applyBorder="1" applyAlignment="1">
      <alignment horizontal="center" wrapText="1"/>
      <protection/>
    </xf>
    <xf numFmtId="0" fontId="5" fillId="0" borderId="27" xfId="34" applyFont="1" applyBorder="1" applyAlignment="1">
      <alignment horizontal="center" wrapText="1"/>
      <protection/>
    </xf>
    <xf numFmtId="37" fontId="2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 quotePrefix="1">
      <alignment horizontal="center" vertical="center"/>
    </xf>
    <xf numFmtId="37" fontId="3" fillId="0" borderId="11" xfId="0" applyNumberFormat="1" applyFont="1" applyBorder="1" applyAlignment="1" quotePrefix="1">
      <alignment horizontal="center" vertical="center"/>
    </xf>
    <xf numFmtId="37" fontId="3" fillId="0" borderId="12" xfId="0" applyNumberFormat="1" applyFont="1" applyBorder="1" applyAlignment="1" quotePrefix="1">
      <alignment horizontal="center" vertical="center"/>
    </xf>
    <xf numFmtId="37" fontId="13" fillId="0" borderId="26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31" xfId="0" applyNumberFormat="1" applyFont="1" applyBorder="1" applyAlignment="1" quotePrefix="1">
      <alignment horizontal="center" vertical="center"/>
    </xf>
    <xf numFmtId="37" fontId="3" fillId="0" borderId="10" xfId="0" applyNumberFormat="1" applyFont="1" applyBorder="1" applyAlignment="1" quotePrefix="1">
      <alignment horizontal="center" vertical="center"/>
    </xf>
    <xf numFmtId="37" fontId="3" fillId="0" borderId="24" xfId="0" applyNumberFormat="1" applyFont="1" applyBorder="1" applyAlignment="1" quotePrefix="1">
      <alignment horizontal="center" vertical="center"/>
    </xf>
    <xf numFmtId="37" fontId="3" fillId="0" borderId="15" xfId="0" applyNumberFormat="1" applyFont="1" applyBorder="1" applyAlignment="1" quotePrefix="1">
      <alignment horizontal="center" vertical="center"/>
    </xf>
    <xf numFmtId="37" fontId="3" fillId="0" borderId="16" xfId="0" applyNumberFormat="1" applyFont="1" applyBorder="1" applyAlignment="1" quotePrefix="1">
      <alignment horizontal="center" vertical="center"/>
    </xf>
    <xf numFmtId="37" fontId="16" fillId="0" borderId="10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37" fontId="13" fillId="0" borderId="31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24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 quotePrefix="1">
      <alignment horizontal="center" vertical="center"/>
    </xf>
    <xf numFmtId="0" fontId="3" fillId="0" borderId="23" xfId="0" applyNumberFormat="1" applyFont="1" applyBorder="1" applyAlignment="1" quotePrefix="1">
      <alignment horizontal="center" vertical="center"/>
    </xf>
    <xf numFmtId="0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 quotePrefix="1">
      <alignment horizontal="center" vertical="center"/>
    </xf>
    <xf numFmtId="37" fontId="3" fillId="0" borderId="23" xfId="0" applyNumberFormat="1" applyFont="1" applyBorder="1" applyAlignment="1" quotePrefix="1">
      <alignment horizontal="center" vertical="center"/>
    </xf>
    <xf numFmtId="37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>
      <alignment horizontal="center" vertical="center"/>
    </xf>
    <xf numFmtId="37" fontId="3" fillId="0" borderId="23" xfId="0" applyNumberFormat="1" applyFont="1" applyBorder="1" applyAlignment="1">
      <alignment horizontal="center" vertical="center"/>
    </xf>
    <xf numFmtId="37" fontId="3" fillId="0" borderId="22" xfId="0" applyNumberFormat="1" applyFont="1" applyBorder="1" applyAlignment="1">
      <alignment horizontal="center" vertical="center"/>
    </xf>
    <xf numFmtId="37" fontId="11" fillId="0" borderId="23" xfId="0" applyNumberFormat="1" applyFont="1" applyBorder="1" applyAlignment="1">
      <alignment horizontal="center" vertical="center"/>
    </xf>
    <xf numFmtId="37" fontId="11" fillId="0" borderId="22" xfId="0" applyNumberFormat="1" applyFont="1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 quotePrefix="1">
      <alignment horizontal="center"/>
    </xf>
    <xf numFmtId="0" fontId="15" fillId="0" borderId="12" xfId="37" applyNumberFormat="1" applyFont="1" applyBorder="1" applyAlignment="1">
      <alignment horizontal="center" vertical="center" wrapText="1"/>
    </xf>
    <xf numFmtId="0" fontId="15" fillId="0" borderId="19" xfId="37" applyNumberFormat="1" applyFont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/>
    </xf>
    <xf numFmtId="49" fontId="20" fillId="0" borderId="0" xfId="33" applyNumberFormat="1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5" fillId="0" borderId="0" xfId="37" applyNumberFormat="1" applyFont="1" applyBorder="1" applyAlignment="1">
      <alignment horizontal="center" vertical="center" wrapText="1"/>
    </xf>
    <xf numFmtId="0" fontId="15" fillId="0" borderId="14" xfId="37" applyNumberFormat="1" applyFont="1" applyBorder="1" applyAlignment="1">
      <alignment horizontal="center" vertical="center" wrapText="1"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38" xfId="33" applyFont="1" applyBorder="1" applyAlignment="1">
      <alignment horizontal="center" vertical="center"/>
      <protection/>
    </xf>
    <xf numFmtId="0" fontId="15" fillId="0" borderId="0" xfId="37" applyNumberFormat="1" applyFont="1" applyFill="1" applyBorder="1" applyAlignment="1">
      <alignment horizontal="center" vertical="center" wrapText="1"/>
    </xf>
    <xf numFmtId="0" fontId="15" fillId="0" borderId="14" xfId="37" applyNumberFormat="1" applyFont="1" applyFill="1" applyBorder="1" applyAlignment="1">
      <alignment horizontal="center" vertical="center" wrapText="1"/>
    </xf>
    <xf numFmtId="49" fontId="7" fillId="0" borderId="13" xfId="37" applyNumberFormat="1" applyFont="1" applyBorder="1" applyAlignment="1">
      <alignment horizontal="center" vertical="center"/>
    </xf>
    <xf numFmtId="49" fontId="7" fillId="0" borderId="39" xfId="37" applyNumberFormat="1" applyFont="1" applyBorder="1" applyAlignment="1">
      <alignment horizontal="center" vertical="center"/>
    </xf>
    <xf numFmtId="49" fontId="7" fillId="0" borderId="38" xfId="37" applyNumberFormat="1" applyFont="1" applyFill="1" applyBorder="1" applyAlignment="1">
      <alignment horizontal="center" vertical="center" wrapText="1"/>
    </xf>
    <xf numFmtId="49" fontId="4" fillId="0" borderId="20" xfId="37" applyNumberFormat="1" applyFont="1" applyFill="1" applyBorder="1" applyAlignment="1">
      <alignment horizontal="center" vertical="center" wrapText="1"/>
    </xf>
    <xf numFmtId="0" fontId="0" fillId="0" borderId="22" xfId="33" applyBorder="1" applyAlignment="1">
      <alignment horizontal="center" vertical="center" wrapText="1"/>
      <protection/>
    </xf>
    <xf numFmtId="0" fontId="0" fillId="0" borderId="31" xfId="33" applyBorder="1" applyAlignment="1">
      <alignment horizontal="center" vertical="center" wrapText="1"/>
      <protection/>
    </xf>
    <xf numFmtId="0" fontId="0" fillId="0" borderId="24" xfId="33" applyBorder="1" applyAlignment="1">
      <alignment horizontal="center" vertical="center" wrapText="1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2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49" fontId="7" fillId="0" borderId="20" xfId="37" applyNumberFormat="1" applyFont="1" applyFill="1" applyBorder="1" applyAlignment="1">
      <alignment horizontal="center" vertical="center" wrapText="1"/>
    </xf>
    <xf numFmtId="49" fontId="7" fillId="0" borderId="23" xfId="37" applyNumberFormat="1" applyFont="1" applyFill="1" applyBorder="1" applyAlignment="1">
      <alignment horizontal="center" vertical="center" wrapText="1"/>
    </xf>
    <xf numFmtId="49" fontId="7" fillId="0" borderId="31" xfId="37" applyNumberFormat="1" applyFont="1" applyFill="1" applyBorder="1" applyAlignment="1">
      <alignment horizontal="center" vertical="center" wrapText="1"/>
    </xf>
    <xf numFmtId="49" fontId="7" fillId="0" borderId="10" xfId="37" applyNumberFormat="1" applyFont="1" applyFill="1" applyBorder="1" applyAlignment="1">
      <alignment horizontal="center" vertical="center" wrapText="1"/>
    </xf>
    <xf numFmtId="49" fontId="17" fillId="0" borderId="31" xfId="37" applyNumberFormat="1" applyFont="1" applyBorder="1" applyAlignment="1">
      <alignment horizontal="center" vertical="center"/>
    </xf>
    <xf numFmtId="49" fontId="17" fillId="0" borderId="10" xfId="37" applyNumberFormat="1" applyFont="1" applyBorder="1" applyAlignment="1">
      <alignment horizontal="center" vertical="center"/>
    </xf>
    <xf numFmtId="0" fontId="17" fillId="0" borderId="39" xfId="33" applyFont="1" applyBorder="1" applyAlignment="1">
      <alignment horizontal="center" vertical="center"/>
      <protection/>
    </xf>
    <xf numFmtId="0" fontId="17" fillId="0" borderId="38" xfId="33" applyFont="1" applyBorder="1" applyAlignment="1">
      <alignment horizontal="center" vertical="center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20" xfId="37" applyNumberFormat="1" applyFont="1" applyBorder="1" applyAlignment="1">
      <alignment horizontal="center" vertical="center" wrapText="1"/>
    </xf>
    <xf numFmtId="49" fontId="7" fillId="0" borderId="22" xfId="37" applyNumberFormat="1" applyFont="1" applyBorder="1" applyAlignment="1">
      <alignment horizontal="center" vertical="center" wrapText="1"/>
    </xf>
    <xf numFmtId="49" fontId="7" fillId="0" borderId="31" xfId="37" applyNumberFormat="1" applyFont="1" applyBorder="1" applyAlignment="1">
      <alignment horizontal="center" vertical="center" wrapText="1"/>
    </xf>
    <xf numFmtId="49" fontId="7" fillId="0" borderId="24" xfId="37" applyNumberFormat="1" applyFont="1" applyBorder="1" applyAlignment="1">
      <alignment horizontal="center" vertical="center" wrapText="1"/>
    </xf>
    <xf numFmtId="195" fontId="7" fillId="0" borderId="39" xfId="37" applyNumberFormat="1" applyFont="1" applyBorder="1" applyAlignment="1">
      <alignment horizontal="center" vertical="center" wrapText="1"/>
    </xf>
    <xf numFmtId="195" fontId="7" fillId="0" borderId="38" xfId="37" applyNumberFormat="1" applyFont="1" applyBorder="1" applyAlignment="1">
      <alignment horizontal="center" vertical="center" wrapText="1"/>
    </xf>
    <xf numFmtId="49" fontId="7" fillId="0" borderId="40" xfId="37" applyNumberFormat="1" applyFont="1" applyBorder="1" applyAlignment="1">
      <alignment horizontal="center" vertical="center"/>
    </xf>
    <xf numFmtId="49" fontId="15" fillId="0" borderId="38" xfId="37" applyNumberFormat="1" applyFont="1" applyBorder="1" applyAlignment="1">
      <alignment horizontal="center" vertical="center" wrapText="1"/>
    </xf>
    <xf numFmtId="49" fontId="4" fillId="0" borderId="23" xfId="37" applyNumberFormat="1" applyFont="1" applyFill="1" applyBorder="1" applyAlignment="1">
      <alignment horizontal="center" vertical="center" wrapText="1"/>
    </xf>
    <xf numFmtId="49" fontId="4" fillId="0" borderId="31" xfId="37" applyNumberFormat="1" applyFont="1" applyFill="1" applyBorder="1" applyAlignment="1">
      <alignment horizontal="center" vertical="center" wrapText="1"/>
    </xf>
    <xf numFmtId="49" fontId="4" fillId="0" borderId="10" xfId="37" applyNumberFormat="1" applyFont="1" applyFill="1" applyBorder="1" applyAlignment="1">
      <alignment horizontal="center" vertical="center" wrapText="1"/>
    </xf>
    <xf numFmtId="0" fontId="4" fillId="0" borderId="38" xfId="33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10表-急難救助" xfId="33"/>
    <cellStyle name="一般_Sheet10" xfId="34"/>
    <cellStyle name="一般_Sheet4" xfId="35"/>
    <cellStyle name="一般_Sheet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5">
      <selection activeCell="A8" sqref="A8:IV8"/>
    </sheetView>
  </sheetViews>
  <sheetFormatPr defaultColWidth="9.00390625" defaultRowHeight="16.5"/>
  <cols>
    <col min="1" max="1" width="9.75390625" style="9" customWidth="1"/>
    <col min="2" max="2" width="12.625" style="9" customWidth="1"/>
    <col min="3" max="3" width="21.375" style="8" customWidth="1"/>
    <col min="4" max="4" width="20.75390625" style="8" customWidth="1"/>
    <col min="5" max="5" width="19.875" style="8" customWidth="1"/>
    <col min="6" max="16384" width="9.00390625" style="9" customWidth="1"/>
  </cols>
  <sheetData>
    <row r="1" spans="1:5" ht="15.75">
      <c r="A1" s="3"/>
      <c r="B1" s="3"/>
      <c r="E1" s="140" t="s">
        <v>390</v>
      </c>
    </row>
    <row r="2" spans="1:5" s="10" customFormat="1" ht="25.5" customHeight="1">
      <c r="A2" s="282" t="s">
        <v>37</v>
      </c>
      <c r="B2" s="282"/>
      <c r="C2" s="283"/>
      <c r="D2" s="283"/>
      <c r="E2" s="283"/>
    </row>
    <row r="3" spans="1:5" s="10" customFormat="1" ht="20.25" customHeight="1">
      <c r="A3" s="282" t="s">
        <v>172</v>
      </c>
      <c r="B3" s="282"/>
      <c r="C3" s="283"/>
      <c r="D3" s="283"/>
      <c r="E3" s="283"/>
    </row>
    <row r="4" spans="1:5" ht="11.25" customHeight="1">
      <c r="A4" s="11"/>
      <c r="B4" s="11"/>
      <c r="C4" s="12"/>
      <c r="D4" s="12"/>
      <c r="E4" s="12"/>
    </row>
    <row r="5" spans="1:5" ht="27" customHeight="1">
      <c r="A5" s="284" t="s">
        <v>35</v>
      </c>
      <c r="B5" s="285"/>
      <c r="C5" s="90" t="s">
        <v>0</v>
      </c>
      <c r="D5" s="90" t="s">
        <v>1</v>
      </c>
      <c r="E5" s="91" t="s">
        <v>2</v>
      </c>
    </row>
    <row r="6" spans="1:5" ht="27" customHeight="1">
      <c r="A6" s="286" t="s">
        <v>51</v>
      </c>
      <c r="B6" s="287"/>
      <c r="C6" s="92" t="s">
        <v>52</v>
      </c>
      <c r="D6" s="92" t="s">
        <v>53</v>
      </c>
      <c r="E6" s="93" t="s">
        <v>54</v>
      </c>
    </row>
    <row r="7" spans="1:5" ht="24.75" customHeight="1" hidden="1">
      <c r="A7" s="94" t="s">
        <v>150</v>
      </c>
      <c r="B7" s="95" t="s">
        <v>56</v>
      </c>
      <c r="C7" s="74">
        <v>15</v>
      </c>
      <c r="D7" s="74">
        <v>11</v>
      </c>
      <c r="E7" s="74">
        <v>1992</v>
      </c>
    </row>
    <row r="8" spans="1:5" ht="24.75" customHeight="1" hidden="1">
      <c r="A8" s="94" t="s">
        <v>151</v>
      </c>
      <c r="B8" s="95" t="s">
        <v>57</v>
      </c>
      <c r="C8" s="74">
        <v>15</v>
      </c>
      <c r="D8" s="74">
        <v>11</v>
      </c>
      <c r="E8" s="74">
        <v>1992</v>
      </c>
    </row>
    <row r="9" spans="1:5" ht="24.75" customHeight="1">
      <c r="A9" s="94" t="s">
        <v>152</v>
      </c>
      <c r="B9" s="95" t="s">
        <v>58</v>
      </c>
      <c r="C9" s="74">
        <v>15</v>
      </c>
      <c r="D9" s="74">
        <v>11</v>
      </c>
      <c r="E9" s="74">
        <v>1992</v>
      </c>
    </row>
    <row r="10" spans="1:5" ht="24.75" customHeight="1">
      <c r="A10" s="94" t="s">
        <v>153</v>
      </c>
      <c r="B10" s="95" t="s">
        <v>59</v>
      </c>
      <c r="C10" s="74">
        <v>15</v>
      </c>
      <c r="D10" s="74">
        <v>11</v>
      </c>
      <c r="E10" s="74">
        <v>1992</v>
      </c>
    </row>
    <row r="11" spans="1:5" ht="24.75" customHeight="1">
      <c r="A11" s="94" t="s">
        <v>154</v>
      </c>
      <c r="B11" s="95" t="s">
        <v>156</v>
      </c>
      <c r="C11" s="74">
        <v>15</v>
      </c>
      <c r="D11" s="74">
        <v>21</v>
      </c>
      <c r="E11" s="74">
        <v>2809</v>
      </c>
    </row>
    <row r="12" spans="1:5" ht="24.75" customHeight="1">
      <c r="A12" s="94" t="s">
        <v>155</v>
      </c>
      <c r="B12" s="95" t="s">
        <v>157</v>
      </c>
      <c r="C12" s="74">
        <v>15</v>
      </c>
      <c r="D12" s="74">
        <v>11</v>
      </c>
      <c r="E12" s="74">
        <v>1869</v>
      </c>
    </row>
    <row r="13" spans="1:5" ht="24.75" customHeight="1">
      <c r="A13" s="94" t="s">
        <v>190</v>
      </c>
      <c r="B13" s="95" t="s">
        <v>191</v>
      </c>
      <c r="C13" s="74">
        <v>15</v>
      </c>
      <c r="D13" s="74">
        <v>13</v>
      </c>
      <c r="E13" s="74">
        <v>1869</v>
      </c>
    </row>
    <row r="14" spans="1:5" ht="24.75" customHeight="1">
      <c r="A14" s="94" t="s">
        <v>192</v>
      </c>
      <c r="B14" s="95" t="s">
        <v>193</v>
      </c>
      <c r="C14" s="74">
        <v>15</v>
      </c>
      <c r="D14" s="74">
        <v>13</v>
      </c>
      <c r="E14" s="74">
        <v>1869</v>
      </c>
    </row>
    <row r="15" spans="1:5" ht="24.75" customHeight="1">
      <c r="A15" s="94" t="s">
        <v>195</v>
      </c>
      <c r="B15" s="95" t="s">
        <v>196</v>
      </c>
      <c r="C15" s="8">
        <v>15</v>
      </c>
      <c r="D15" s="8">
        <v>12</v>
      </c>
      <c r="E15" s="8">
        <v>1869</v>
      </c>
    </row>
    <row r="16" spans="1:5" ht="24.75" customHeight="1">
      <c r="A16" s="94" t="s">
        <v>207</v>
      </c>
      <c r="B16" s="95" t="s">
        <v>206</v>
      </c>
      <c r="C16" s="8">
        <v>15</v>
      </c>
      <c r="D16" s="8">
        <v>11</v>
      </c>
      <c r="E16" s="8">
        <v>1869</v>
      </c>
    </row>
    <row r="17" spans="1:5" ht="24.75" customHeight="1">
      <c r="A17" s="94" t="s">
        <v>212</v>
      </c>
      <c r="B17" s="95" t="s">
        <v>210</v>
      </c>
      <c r="C17" s="8">
        <v>17</v>
      </c>
      <c r="D17" s="8">
        <v>14</v>
      </c>
      <c r="E17" s="8">
        <v>770</v>
      </c>
    </row>
    <row r="18" spans="1:5" ht="24.75" customHeight="1">
      <c r="A18" s="94" t="s">
        <v>217</v>
      </c>
      <c r="B18" s="95" t="s">
        <v>215</v>
      </c>
      <c r="C18" s="8">
        <v>16</v>
      </c>
      <c r="D18" s="8">
        <v>13</v>
      </c>
      <c r="E18" s="8">
        <v>798</v>
      </c>
    </row>
    <row r="19" spans="1:5" ht="24.75" customHeight="1">
      <c r="A19" s="94" t="s">
        <v>289</v>
      </c>
      <c r="B19" s="95" t="s">
        <v>272</v>
      </c>
      <c r="C19" s="8">
        <v>16</v>
      </c>
      <c r="D19" s="8">
        <v>13</v>
      </c>
      <c r="E19" s="8">
        <v>1305</v>
      </c>
    </row>
    <row r="20" spans="1:5" ht="24.75" customHeight="1">
      <c r="A20" s="94" t="s">
        <v>325</v>
      </c>
      <c r="B20" s="95" t="s">
        <v>323</v>
      </c>
      <c r="C20" s="8">
        <v>15</v>
      </c>
      <c r="D20" s="8">
        <v>10</v>
      </c>
      <c r="E20" s="8">
        <v>1305</v>
      </c>
    </row>
    <row r="21" spans="1:5" ht="24.75" customHeight="1">
      <c r="A21" s="94" t="s">
        <v>375</v>
      </c>
      <c r="B21" s="95" t="s">
        <v>374</v>
      </c>
      <c r="C21" s="8">
        <v>16</v>
      </c>
      <c r="D21" s="8">
        <v>15</v>
      </c>
      <c r="E21" s="8">
        <v>800</v>
      </c>
    </row>
    <row r="22" spans="1:5" ht="24.75" customHeight="1">
      <c r="A22" s="94" t="s">
        <v>386</v>
      </c>
      <c r="B22" s="95" t="s">
        <v>387</v>
      </c>
      <c r="C22" s="8">
        <v>16</v>
      </c>
      <c r="D22" s="8">
        <v>11</v>
      </c>
      <c r="E22" s="8">
        <v>800</v>
      </c>
    </row>
    <row r="23" spans="1:5" ht="24.75" customHeight="1">
      <c r="A23" s="94" t="s">
        <v>408</v>
      </c>
      <c r="B23" s="95" t="s">
        <v>409</v>
      </c>
      <c r="C23" s="8">
        <v>16</v>
      </c>
      <c r="D23" s="8">
        <v>11</v>
      </c>
      <c r="E23" s="8">
        <v>800</v>
      </c>
    </row>
    <row r="24" spans="1:5" ht="21.75" customHeight="1">
      <c r="A24" s="153" t="s">
        <v>3</v>
      </c>
      <c r="B24" s="154" t="s">
        <v>219</v>
      </c>
      <c r="C24" s="74">
        <v>0</v>
      </c>
      <c r="D24" s="74">
        <v>0</v>
      </c>
      <c r="E24" s="74">
        <v>0</v>
      </c>
    </row>
    <row r="25" spans="1:5" ht="21.75" customHeight="1">
      <c r="A25" s="153" t="s">
        <v>4</v>
      </c>
      <c r="B25" s="154" t="s">
        <v>220</v>
      </c>
      <c r="C25" s="74">
        <v>0</v>
      </c>
      <c r="D25" s="74">
        <v>0</v>
      </c>
      <c r="E25" s="74">
        <v>0</v>
      </c>
    </row>
    <row r="26" spans="1:5" ht="21.75" customHeight="1">
      <c r="A26" s="153" t="s">
        <v>5</v>
      </c>
      <c r="B26" s="154" t="s">
        <v>221</v>
      </c>
      <c r="C26" s="74">
        <v>2</v>
      </c>
      <c r="D26" s="74">
        <v>1</v>
      </c>
      <c r="E26" s="74">
        <v>150</v>
      </c>
    </row>
    <row r="27" spans="1:5" ht="21.75" customHeight="1">
      <c r="A27" s="153" t="s">
        <v>6</v>
      </c>
      <c r="B27" s="154" t="s">
        <v>222</v>
      </c>
      <c r="C27" s="74">
        <v>14</v>
      </c>
      <c r="D27" s="74">
        <v>10</v>
      </c>
      <c r="E27" s="74">
        <v>650</v>
      </c>
    </row>
    <row r="28" spans="1:5" ht="21.75" customHeight="1">
      <c r="A28" s="153" t="s">
        <v>7</v>
      </c>
      <c r="B28" s="154" t="s">
        <v>223</v>
      </c>
      <c r="C28" s="74">
        <v>0</v>
      </c>
      <c r="D28" s="74">
        <v>0</v>
      </c>
      <c r="E28" s="74">
        <v>0</v>
      </c>
    </row>
    <row r="29" spans="1:5" ht="21.75" customHeight="1">
      <c r="A29" s="153" t="s">
        <v>8</v>
      </c>
      <c r="B29" s="154" t="s">
        <v>224</v>
      </c>
      <c r="C29" s="74">
        <v>0</v>
      </c>
      <c r="D29" s="74">
        <v>0</v>
      </c>
      <c r="E29" s="74">
        <v>0</v>
      </c>
    </row>
    <row r="30" spans="1:5" ht="21.75" customHeight="1">
      <c r="A30" s="153" t="s">
        <v>9</v>
      </c>
      <c r="B30" s="154" t="s">
        <v>225</v>
      </c>
      <c r="C30" s="74">
        <v>0</v>
      </c>
      <c r="D30" s="74">
        <v>0</v>
      </c>
      <c r="E30" s="74">
        <v>0</v>
      </c>
    </row>
    <row r="31" spans="1:5" ht="21.75" customHeight="1">
      <c r="A31" s="153" t="s">
        <v>10</v>
      </c>
      <c r="B31" s="154" t="s">
        <v>225</v>
      </c>
      <c r="C31" s="74">
        <v>0</v>
      </c>
      <c r="D31" s="74">
        <v>0</v>
      </c>
      <c r="E31" s="74">
        <v>0</v>
      </c>
    </row>
    <row r="32" spans="1:5" ht="21.75" customHeight="1">
      <c r="A32" s="153" t="s">
        <v>11</v>
      </c>
      <c r="B32" s="154" t="s">
        <v>226</v>
      </c>
      <c r="C32" s="74">
        <v>0</v>
      </c>
      <c r="D32" s="74">
        <v>0</v>
      </c>
      <c r="E32" s="74">
        <v>0</v>
      </c>
    </row>
    <row r="33" spans="1:5" ht="21.75" customHeight="1">
      <c r="A33" s="153" t="s">
        <v>12</v>
      </c>
      <c r="B33" s="154" t="s">
        <v>227</v>
      </c>
      <c r="C33" s="74">
        <v>0</v>
      </c>
      <c r="D33" s="74">
        <v>0</v>
      </c>
      <c r="E33" s="74">
        <v>0</v>
      </c>
    </row>
    <row r="34" spans="1:5" ht="21.75" customHeight="1">
      <c r="A34" s="153" t="s">
        <v>13</v>
      </c>
      <c r="B34" s="154" t="s">
        <v>228</v>
      </c>
      <c r="C34" s="74">
        <v>0</v>
      </c>
      <c r="D34" s="74">
        <v>0</v>
      </c>
      <c r="E34" s="74">
        <v>0</v>
      </c>
    </row>
    <row r="35" spans="1:5" ht="21.75" customHeight="1">
      <c r="A35" s="153" t="s">
        <v>14</v>
      </c>
      <c r="B35" s="154" t="s">
        <v>229</v>
      </c>
      <c r="C35" s="74">
        <v>0</v>
      </c>
      <c r="D35" s="74">
        <v>0</v>
      </c>
      <c r="E35" s="74">
        <v>0</v>
      </c>
    </row>
    <row r="36" spans="1:5" ht="19.5" customHeight="1">
      <c r="A36" s="280" t="s">
        <v>326</v>
      </c>
      <c r="B36" s="280"/>
      <c r="C36" s="281"/>
      <c r="D36" s="281"/>
      <c r="E36" s="281"/>
    </row>
  </sheetData>
  <sheetProtection/>
  <mergeCells count="5">
    <mergeCell ref="A36:E36"/>
    <mergeCell ref="A2:E2"/>
    <mergeCell ref="A5:B5"/>
    <mergeCell ref="A6:B6"/>
    <mergeCell ref="A3:E3"/>
  </mergeCells>
  <printOptions/>
  <pageMargins left="0.7480314960629921" right="0.7480314960629921" top="0.5905511811023623" bottom="0.45" header="0.5118110236220472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5" sqref="A25:IV25"/>
    </sheetView>
  </sheetViews>
  <sheetFormatPr defaultColWidth="9.00390625" defaultRowHeight="16.5"/>
  <cols>
    <col min="1" max="1" width="12.375" style="9" customWidth="1"/>
    <col min="2" max="2" width="7.875" style="9" customWidth="1"/>
    <col min="3" max="3" width="17.875" style="9" customWidth="1"/>
    <col min="4" max="4" width="14.375" style="15" customWidth="1"/>
    <col min="5" max="5" width="15.25390625" style="9" customWidth="1"/>
    <col min="6" max="6" width="14.00390625" style="9" customWidth="1"/>
    <col min="7" max="7" width="15.625" style="9" customWidth="1"/>
    <col min="8" max="8" width="12.75390625" style="9" bestFit="1" customWidth="1"/>
    <col min="9" max="9" width="15.625" style="9" customWidth="1"/>
    <col min="10" max="10" width="12.75390625" style="13" bestFit="1" customWidth="1"/>
    <col min="11" max="11" width="15.625" style="9" customWidth="1"/>
    <col min="12" max="12" width="12.75390625" style="9" bestFit="1" customWidth="1"/>
    <col min="13" max="13" width="9.25390625" style="9" bestFit="1" customWidth="1"/>
    <col min="14" max="16384" width="9.00390625" style="9" customWidth="1"/>
  </cols>
  <sheetData>
    <row r="1" spans="1:12" ht="15.75">
      <c r="A1" s="141" t="s">
        <v>391</v>
      </c>
      <c r="B1" s="14"/>
      <c r="L1" s="5" t="s">
        <v>392</v>
      </c>
    </row>
    <row r="2" spans="1:17" ht="29.25" customHeight="1">
      <c r="A2" s="288" t="s">
        <v>61</v>
      </c>
      <c r="B2" s="288"/>
      <c r="C2" s="288"/>
      <c r="D2" s="288"/>
      <c r="E2" s="288"/>
      <c r="F2" s="288"/>
      <c r="G2" s="289" t="s">
        <v>67</v>
      </c>
      <c r="H2" s="289"/>
      <c r="I2" s="289"/>
      <c r="J2" s="289"/>
      <c r="K2" s="289"/>
      <c r="L2" s="289"/>
      <c r="M2" s="16"/>
      <c r="N2" s="16"/>
      <c r="O2" s="16"/>
      <c r="P2" s="16"/>
      <c r="Q2" s="16"/>
    </row>
    <row r="3" spans="1:17" ht="16.5" thickBot="1">
      <c r="A3" s="104" t="s">
        <v>72</v>
      </c>
      <c r="B3" s="17"/>
      <c r="C3" s="17"/>
      <c r="D3" s="18"/>
      <c r="E3" s="17"/>
      <c r="F3" s="17"/>
      <c r="G3" s="17"/>
      <c r="H3" s="17"/>
      <c r="I3" s="17"/>
      <c r="J3" s="17"/>
      <c r="K3" s="17"/>
      <c r="L3" s="19" t="s">
        <v>38</v>
      </c>
      <c r="M3" s="1"/>
      <c r="N3" s="1"/>
      <c r="O3" s="1"/>
      <c r="P3" s="1"/>
      <c r="Q3" s="1"/>
    </row>
    <row r="4" spans="1:17" ht="15.75">
      <c r="A4" s="299" t="s">
        <v>39</v>
      </c>
      <c r="B4" s="300"/>
      <c r="C4" s="294" t="s">
        <v>76</v>
      </c>
      <c r="D4" s="296"/>
      <c r="E4" s="296"/>
      <c r="F4" s="295"/>
      <c r="G4" s="296" t="s">
        <v>75</v>
      </c>
      <c r="H4" s="295"/>
      <c r="I4" s="294" t="s">
        <v>74</v>
      </c>
      <c r="J4" s="295"/>
      <c r="K4" s="294" t="s">
        <v>73</v>
      </c>
      <c r="L4" s="296"/>
      <c r="M4" s="20"/>
      <c r="N4" s="20"/>
      <c r="O4" s="20"/>
      <c r="P4" s="20"/>
      <c r="Q4" s="20"/>
    </row>
    <row r="5" spans="1:17" ht="15.75">
      <c r="A5" s="301"/>
      <c r="B5" s="302"/>
      <c r="C5" s="290" t="s">
        <v>68</v>
      </c>
      <c r="D5" s="291"/>
      <c r="E5" s="291"/>
      <c r="F5" s="292"/>
      <c r="G5" s="293" t="s">
        <v>69</v>
      </c>
      <c r="H5" s="292"/>
      <c r="I5" s="290" t="s">
        <v>70</v>
      </c>
      <c r="J5" s="292"/>
      <c r="K5" s="290" t="s">
        <v>71</v>
      </c>
      <c r="L5" s="291"/>
      <c r="M5" s="20"/>
      <c r="N5" s="20"/>
      <c r="O5" s="20"/>
      <c r="P5" s="20"/>
      <c r="Q5" s="20"/>
    </row>
    <row r="6" spans="1:17" ht="39.75" customHeight="1">
      <c r="A6" s="301"/>
      <c r="B6" s="302"/>
      <c r="C6" s="81" t="s">
        <v>41</v>
      </c>
      <c r="D6" s="100" t="s">
        <v>62</v>
      </c>
      <c r="E6" s="81" t="s">
        <v>16</v>
      </c>
      <c r="F6" s="98" t="s">
        <v>63</v>
      </c>
      <c r="G6" s="98" t="s">
        <v>41</v>
      </c>
      <c r="H6" s="81" t="s">
        <v>16</v>
      </c>
      <c r="I6" s="81" t="s">
        <v>41</v>
      </c>
      <c r="J6" s="83" t="s">
        <v>16</v>
      </c>
      <c r="K6" s="81" t="s">
        <v>41</v>
      </c>
      <c r="L6" s="84" t="s">
        <v>16</v>
      </c>
      <c r="M6" s="20"/>
      <c r="N6" s="20"/>
      <c r="O6" s="20"/>
      <c r="P6" s="20"/>
      <c r="Q6" s="20"/>
    </row>
    <row r="7" spans="1:17" ht="28.5" customHeight="1" thickBot="1">
      <c r="A7" s="303" t="s">
        <v>64</v>
      </c>
      <c r="B7" s="304"/>
      <c r="C7" s="103" t="s">
        <v>65</v>
      </c>
      <c r="D7" s="99"/>
      <c r="E7" s="103" t="s">
        <v>66</v>
      </c>
      <c r="F7" s="82"/>
      <c r="G7" s="101" t="s">
        <v>65</v>
      </c>
      <c r="H7" s="102" t="s">
        <v>66</v>
      </c>
      <c r="I7" s="101" t="s">
        <v>65</v>
      </c>
      <c r="J7" s="102" t="s">
        <v>66</v>
      </c>
      <c r="K7" s="101" t="s">
        <v>65</v>
      </c>
      <c r="L7" s="103" t="s">
        <v>66</v>
      </c>
      <c r="M7" s="20"/>
      <c r="N7" s="20"/>
      <c r="O7" s="20"/>
      <c r="P7" s="20"/>
      <c r="Q7" s="20"/>
    </row>
    <row r="8" spans="1:17" ht="25.5" customHeight="1" hidden="1">
      <c r="A8" s="96" t="s">
        <v>158</v>
      </c>
      <c r="B8" s="105" t="s">
        <v>55</v>
      </c>
      <c r="C8" s="21">
        <v>118</v>
      </c>
      <c r="D8" s="22">
        <v>14.17</v>
      </c>
      <c r="E8" s="21">
        <v>380</v>
      </c>
      <c r="F8" s="22">
        <v>11.28</v>
      </c>
      <c r="G8" s="21">
        <v>17</v>
      </c>
      <c r="H8" s="21">
        <v>27</v>
      </c>
      <c r="I8" s="21">
        <v>39</v>
      </c>
      <c r="J8" s="21">
        <v>110</v>
      </c>
      <c r="K8" s="21">
        <v>62</v>
      </c>
      <c r="L8" s="21">
        <v>243</v>
      </c>
      <c r="M8" s="2"/>
      <c r="N8" s="23"/>
      <c r="O8" s="23"/>
      <c r="P8" s="23"/>
      <c r="Q8" s="23"/>
    </row>
    <row r="9" spans="1:17" ht="25.5" customHeight="1">
      <c r="A9" s="96" t="s">
        <v>159</v>
      </c>
      <c r="B9" s="105" t="s">
        <v>56</v>
      </c>
      <c r="C9" s="21">
        <v>110</v>
      </c>
      <c r="D9" s="22">
        <v>12.82</v>
      </c>
      <c r="E9" s="21">
        <v>337</v>
      </c>
      <c r="F9" s="22">
        <v>10.04</v>
      </c>
      <c r="G9" s="21">
        <v>22</v>
      </c>
      <c r="H9" s="21">
        <v>34</v>
      </c>
      <c r="I9" s="21">
        <v>36</v>
      </c>
      <c r="J9" s="21">
        <v>89</v>
      </c>
      <c r="K9" s="21">
        <v>52</v>
      </c>
      <c r="L9" s="21">
        <v>214</v>
      </c>
      <c r="M9" s="2"/>
      <c r="N9" s="23"/>
      <c r="O9" s="23"/>
      <c r="P9" s="23"/>
      <c r="Q9" s="23"/>
    </row>
    <row r="10" spans="1:17" ht="25.5" customHeight="1">
      <c r="A10" s="96" t="s">
        <v>160</v>
      </c>
      <c r="B10" s="105" t="s">
        <v>57</v>
      </c>
      <c r="C10" s="21">
        <v>112</v>
      </c>
      <c r="D10" s="22">
        <v>12.99</v>
      </c>
      <c r="E10" s="21">
        <v>373</v>
      </c>
      <c r="F10" s="22">
        <v>10.97</v>
      </c>
      <c r="G10" s="21">
        <v>17</v>
      </c>
      <c r="H10" s="21">
        <v>22</v>
      </c>
      <c r="I10" s="21">
        <v>32</v>
      </c>
      <c r="J10" s="21">
        <v>98</v>
      </c>
      <c r="K10" s="21">
        <v>63</v>
      </c>
      <c r="L10" s="21">
        <v>253</v>
      </c>
      <c r="M10" s="2"/>
      <c r="N10" s="23"/>
      <c r="O10" s="23"/>
      <c r="P10" s="23"/>
      <c r="Q10" s="23"/>
    </row>
    <row r="11" spans="1:17" ht="25.5" customHeight="1">
      <c r="A11" s="96" t="s">
        <v>161</v>
      </c>
      <c r="B11" s="105" t="s">
        <v>58</v>
      </c>
      <c r="C11" s="21">
        <f aca="true" t="shared" si="0" ref="C11:C16">SUM(G11,I11,K11)</f>
        <v>48</v>
      </c>
      <c r="D11" s="22">
        <v>6.56</v>
      </c>
      <c r="E11" s="21">
        <v>170</v>
      </c>
      <c r="F11" s="22">
        <v>4.94</v>
      </c>
      <c r="G11" s="21">
        <v>1</v>
      </c>
      <c r="H11" s="21">
        <v>1</v>
      </c>
      <c r="I11" s="21">
        <v>7</v>
      </c>
      <c r="J11" s="21">
        <v>19</v>
      </c>
      <c r="K11" s="21">
        <v>40</v>
      </c>
      <c r="L11" s="21">
        <v>150</v>
      </c>
      <c r="M11" s="2"/>
      <c r="N11" s="23"/>
      <c r="O11" s="23"/>
      <c r="P11" s="23"/>
      <c r="Q11" s="23"/>
    </row>
    <row r="12" spans="1:17" ht="25.5" customHeight="1">
      <c r="A12" s="96" t="s">
        <v>162</v>
      </c>
      <c r="B12" s="105" t="s">
        <v>59</v>
      </c>
      <c r="C12" s="21">
        <f t="shared" si="0"/>
        <v>81</v>
      </c>
      <c r="D12" s="22">
        <v>8.93</v>
      </c>
      <c r="E12" s="21">
        <f aca="true" t="shared" si="1" ref="E12:E18">SUM(H12,J12,L12)</f>
        <v>274</v>
      </c>
      <c r="F12" s="22">
        <v>8.09</v>
      </c>
      <c r="G12" s="21">
        <v>8</v>
      </c>
      <c r="H12" s="21">
        <v>9</v>
      </c>
      <c r="I12" s="21">
        <v>27</v>
      </c>
      <c r="J12" s="21">
        <v>100</v>
      </c>
      <c r="K12" s="21">
        <v>46</v>
      </c>
      <c r="L12" s="21">
        <v>165</v>
      </c>
      <c r="M12" s="2"/>
      <c r="N12" s="23"/>
      <c r="O12" s="23"/>
      <c r="P12" s="23"/>
      <c r="Q12" s="23"/>
    </row>
    <row r="13" spans="1:17" ht="25.5" customHeight="1">
      <c r="A13" s="96" t="s">
        <v>163</v>
      </c>
      <c r="B13" s="105" t="s">
        <v>60</v>
      </c>
      <c r="C13" s="21">
        <f t="shared" si="0"/>
        <v>98</v>
      </c>
      <c r="D13" s="22">
        <v>10.38</v>
      </c>
      <c r="E13" s="21">
        <f t="shared" si="1"/>
        <v>301</v>
      </c>
      <c r="F13" s="22">
        <v>8.92</v>
      </c>
      <c r="G13" s="21">
        <v>7</v>
      </c>
      <c r="H13" s="21">
        <v>8</v>
      </c>
      <c r="I13" s="21">
        <v>37</v>
      </c>
      <c r="J13" s="21">
        <v>127</v>
      </c>
      <c r="K13" s="21">
        <v>54</v>
      </c>
      <c r="L13" s="21">
        <v>166</v>
      </c>
      <c r="M13" s="2"/>
      <c r="N13" s="23"/>
      <c r="O13" s="23"/>
      <c r="P13" s="23"/>
      <c r="Q13" s="23"/>
    </row>
    <row r="14" spans="1:17" ht="25.5" customHeight="1">
      <c r="A14" s="96" t="s">
        <v>164</v>
      </c>
      <c r="B14" s="105" t="s">
        <v>157</v>
      </c>
      <c r="C14" s="21">
        <f t="shared" si="0"/>
        <v>101</v>
      </c>
      <c r="D14" s="22">
        <v>10.5</v>
      </c>
      <c r="E14" s="21">
        <f t="shared" si="1"/>
        <v>325</v>
      </c>
      <c r="F14" s="22">
        <v>9.5</v>
      </c>
      <c r="G14" s="21">
        <v>12</v>
      </c>
      <c r="H14" s="21">
        <v>12</v>
      </c>
      <c r="I14" s="21">
        <v>53</v>
      </c>
      <c r="J14" s="21">
        <v>196</v>
      </c>
      <c r="K14" s="21">
        <v>36</v>
      </c>
      <c r="L14" s="21">
        <v>117</v>
      </c>
      <c r="M14" s="2"/>
      <c r="N14" s="23"/>
      <c r="O14" s="23"/>
      <c r="P14" s="23"/>
      <c r="Q14" s="23"/>
    </row>
    <row r="15" spans="1:17" ht="25.5" customHeight="1">
      <c r="A15" s="96" t="s">
        <v>188</v>
      </c>
      <c r="B15" s="105" t="s">
        <v>187</v>
      </c>
      <c r="C15" s="21">
        <f t="shared" si="0"/>
        <v>155</v>
      </c>
      <c r="D15" s="22">
        <v>16.03</v>
      </c>
      <c r="E15" s="21">
        <f t="shared" si="1"/>
        <v>515</v>
      </c>
      <c r="F15" s="22">
        <v>15.38</v>
      </c>
      <c r="G15" s="21">
        <v>15</v>
      </c>
      <c r="H15" s="21">
        <v>19</v>
      </c>
      <c r="I15" s="21">
        <v>64</v>
      </c>
      <c r="J15" s="21">
        <v>190</v>
      </c>
      <c r="K15" s="21">
        <v>76</v>
      </c>
      <c r="L15" s="21">
        <v>306</v>
      </c>
      <c r="M15" s="2"/>
      <c r="N15" s="23"/>
      <c r="O15" s="23"/>
      <c r="P15" s="23"/>
      <c r="Q15" s="23"/>
    </row>
    <row r="16" spans="1:17" ht="25.5" customHeight="1">
      <c r="A16" s="96" t="s">
        <v>194</v>
      </c>
      <c r="B16" s="105" t="s">
        <v>193</v>
      </c>
      <c r="C16" s="21">
        <f t="shared" si="0"/>
        <v>99</v>
      </c>
      <c r="D16" s="22">
        <v>10.09</v>
      </c>
      <c r="E16" s="21">
        <f t="shared" si="1"/>
        <v>399</v>
      </c>
      <c r="F16" s="22">
        <v>12.01</v>
      </c>
      <c r="G16" s="21">
        <v>13</v>
      </c>
      <c r="H16" s="21">
        <v>15</v>
      </c>
      <c r="I16" s="21">
        <v>38</v>
      </c>
      <c r="J16" s="21">
        <v>107</v>
      </c>
      <c r="K16" s="21">
        <v>48</v>
      </c>
      <c r="L16" s="21">
        <v>277</v>
      </c>
      <c r="M16" s="2"/>
      <c r="N16" s="23"/>
      <c r="O16" s="23"/>
      <c r="P16" s="23"/>
      <c r="Q16" s="23"/>
    </row>
    <row r="17" spans="1:17" ht="25.5" customHeight="1">
      <c r="A17" s="96" t="s">
        <v>197</v>
      </c>
      <c r="B17" s="105" t="s">
        <v>196</v>
      </c>
      <c r="C17" s="21">
        <f aca="true" t="shared" si="2" ref="C17:C22">SUM(G17,I17,K17)</f>
        <v>150</v>
      </c>
      <c r="D17" s="22">
        <v>15.29</v>
      </c>
      <c r="E17" s="21">
        <f t="shared" si="1"/>
        <v>423</v>
      </c>
      <c r="F17" s="22">
        <v>12.73</v>
      </c>
      <c r="G17" s="21">
        <v>14</v>
      </c>
      <c r="H17" s="21">
        <v>16</v>
      </c>
      <c r="I17" s="21">
        <v>40</v>
      </c>
      <c r="J17" s="21">
        <v>115</v>
      </c>
      <c r="K17" s="21">
        <v>96</v>
      </c>
      <c r="L17" s="21">
        <v>292</v>
      </c>
      <c r="M17" s="2"/>
      <c r="N17" s="23"/>
      <c r="O17" s="23"/>
      <c r="P17" s="23"/>
      <c r="Q17" s="23"/>
    </row>
    <row r="18" spans="1:17" ht="25.5" customHeight="1">
      <c r="A18" s="96" t="s">
        <v>205</v>
      </c>
      <c r="B18" s="105" t="s">
        <v>206</v>
      </c>
      <c r="C18" s="21">
        <f t="shared" si="2"/>
        <v>143</v>
      </c>
      <c r="D18" s="22">
        <v>13.9</v>
      </c>
      <c r="E18" s="21">
        <f t="shared" si="1"/>
        <v>457</v>
      </c>
      <c r="F18" s="22">
        <v>12.96</v>
      </c>
      <c r="G18" s="21">
        <v>12</v>
      </c>
      <c r="H18" s="21">
        <v>13</v>
      </c>
      <c r="I18" s="21">
        <v>26</v>
      </c>
      <c r="J18" s="21">
        <v>77</v>
      </c>
      <c r="K18" s="21">
        <v>105</v>
      </c>
      <c r="L18" s="21">
        <v>367</v>
      </c>
      <c r="M18" s="2"/>
      <c r="N18" s="23"/>
      <c r="O18" s="23"/>
      <c r="P18" s="23"/>
      <c r="Q18" s="23"/>
    </row>
    <row r="19" spans="1:17" ht="25.5" customHeight="1">
      <c r="A19" s="96" t="s">
        <v>209</v>
      </c>
      <c r="B19" s="105" t="s">
        <v>210</v>
      </c>
      <c r="C19" s="21">
        <f t="shared" si="2"/>
        <v>122</v>
      </c>
      <c r="D19" s="22">
        <v>11.64</v>
      </c>
      <c r="E19" s="21">
        <f aca="true" t="shared" si="3" ref="E19:E30">SUM(H19,J19,L19)</f>
        <v>422</v>
      </c>
      <c r="F19" s="22">
        <v>11.85</v>
      </c>
      <c r="G19" s="21">
        <v>5</v>
      </c>
      <c r="H19" s="21">
        <v>6</v>
      </c>
      <c r="I19" s="21">
        <v>35</v>
      </c>
      <c r="J19" s="21">
        <v>111</v>
      </c>
      <c r="K19" s="21">
        <v>82</v>
      </c>
      <c r="L19" s="21">
        <v>305</v>
      </c>
      <c r="M19" s="2"/>
      <c r="N19" s="23"/>
      <c r="O19" s="23"/>
      <c r="P19" s="23"/>
      <c r="Q19" s="23"/>
    </row>
    <row r="20" spans="1:17" ht="25.5" customHeight="1">
      <c r="A20" s="96" t="s">
        <v>214</v>
      </c>
      <c r="B20" s="105" t="s">
        <v>215</v>
      </c>
      <c r="C20" s="21">
        <f t="shared" si="2"/>
        <v>123</v>
      </c>
      <c r="D20" s="22">
        <v>11.63</v>
      </c>
      <c r="E20" s="21">
        <f t="shared" si="3"/>
        <v>423</v>
      </c>
      <c r="F20" s="22">
        <v>12.02</v>
      </c>
      <c r="G20" s="21">
        <v>5</v>
      </c>
      <c r="H20" s="21">
        <v>6</v>
      </c>
      <c r="I20" s="21">
        <v>35</v>
      </c>
      <c r="J20" s="21">
        <v>111</v>
      </c>
      <c r="K20" s="21">
        <v>83</v>
      </c>
      <c r="L20" s="21">
        <v>306</v>
      </c>
      <c r="M20" s="2"/>
      <c r="N20" s="23"/>
      <c r="O20" s="23"/>
      <c r="P20" s="23"/>
      <c r="Q20" s="23"/>
    </row>
    <row r="21" spans="1:17" ht="25.5" customHeight="1">
      <c r="A21" s="96" t="s">
        <v>271</v>
      </c>
      <c r="B21" s="105" t="s">
        <v>272</v>
      </c>
      <c r="C21" s="21">
        <f t="shared" si="2"/>
        <v>132</v>
      </c>
      <c r="D21" s="22">
        <f>132/1078*100</f>
        <v>12.244897959183673</v>
      </c>
      <c r="E21" s="21">
        <f t="shared" si="3"/>
        <v>448</v>
      </c>
      <c r="F21" s="22">
        <f>448/3520*100</f>
        <v>12.727272727272727</v>
      </c>
      <c r="G21" s="21">
        <v>12</v>
      </c>
      <c r="H21" s="21">
        <v>13</v>
      </c>
      <c r="I21" s="21">
        <v>50</v>
      </c>
      <c r="J21" s="21">
        <v>167</v>
      </c>
      <c r="K21" s="21">
        <v>70</v>
      </c>
      <c r="L21" s="21">
        <v>268</v>
      </c>
      <c r="M21" s="2"/>
      <c r="N21" s="23"/>
      <c r="O21" s="23"/>
      <c r="P21" s="23"/>
      <c r="Q21" s="23"/>
    </row>
    <row r="22" spans="1:17" ht="25.5" customHeight="1">
      <c r="A22" s="96" t="s">
        <v>322</v>
      </c>
      <c r="B22" s="105" t="s">
        <v>323</v>
      </c>
      <c r="C22" s="21">
        <f t="shared" si="2"/>
        <v>101</v>
      </c>
      <c r="D22" s="22">
        <f>101/1098*100</f>
        <v>9.198542805100182</v>
      </c>
      <c r="E22" s="21">
        <f>SUM(H22,J22,L22)</f>
        <v>275</v>
      </c>
      <c r="F22" s="22">
        <f>275/3502*100</f>
        <v>7.852655625356938</v>
      </c>
      <c r="G22" s="21">
        <v>5</v>
      </c>
      <c r="H22" s="21">
        <v>5</v>
      </c>
      <c r="I22" s="21">
        <v>35</v>
      </c>
      <c r="J22" s="21">
        <v>78</v>
      </c>
      <c r="K22" s="21">
        <v>61</v>
      </c>
      <c r="L22" s="21">
        <v>192</v>
      </c>
      <c r="M22" s="2"/>
      <c r="N22" s="23"/>
      <c r="O22" s="23"/>
      <c r="P22" s="23"/>
      <c r="Q22" s="23"/>
    </row>
    <row r="23" spans="1:17" ht="25.5" customHeight="1">
      <c r="A23" s="96" t="s">
        <v>376</v>
      </c>
      <c r="B23" s="105" t="s">
        <v>374</v>
      </c>
      <c r="C23" s="21">
        <v>70</v>
      </c>
      <c r="D23" s="22">
        <f>70/1111*100</f>
        <v>6.300630063006301</v>
      </c>
      <c r="E23" s="21">
        <f t="shared" si="3"/>
        <v>210</v>
      </c>
      <c r="F23" s="22">
        <f>210/3669*100</f>
        <v>5.723630417007359</v>
      </c>
      <c r="G23" s="21">
        <v>1</v>
      </c>
      <c r="H23" s="21">
        <v>1</v>
      </c>
      <c r="I23" s="21">
        <v>20</v>
      </c>
      <c r="J23" s="21">
        <v>49</v>
      </c>
      <c r="K23" s="21">
        <v>49</v>
      </c>
      <c r="L23" s="21">
        <v>160</v>
      </c>
      <c r="M23" s="2"/>
      <c r="N23" s="23"/>
      <c r="O23" s="23"/>
      <c r="P23" s="23"/>
      <c r="Q23" s="23"/>
    </row>
    <row r="24" spans="1:17" ht="25.5" customHeight="1">
      <c r="A24" s="96" t="s">
        <v>388</v>
      </c>
      <c r="B24" s="105" t="s">
        <v>387</v>
      </c>
      <c r="C24" s="21">
        <v>103</v>
      </c>
      <c r="D24" s="22">
        <f>103/1103*100</f>
        <v>9.338168631006347</v>
      </c>
      <c r="E24" s="21">
        <f t="shared" si="3"/>
        <v>304</v>
      </c>
      <c r="F24" s="22">
        <f>304/3586*100</f>
        <v>8.477412158393753</v>
      </c>
      <c r="G24" s="21">
        <v>1</v>
      </c>
      <c r="H24" s="21">
        <v>1</v>
      </c>
      <c r="I24" s="21">
        <v>25</v>
      </c>
      <c r="J24" s="21">
        <v>58</v>
      </c>
      <c r="K24" s="21">
        <v>77</v>
      </c>
      <c r="L24" s="21">
        <v>245</v>
      </c>
      <c r="M24" s="2"/>
      <c r="N24" s="23"/>
      <c r="O24" s="23"/>
      <c r="P24" s="23"/>
      <c r="Q24" s="23"/>
    </row>
    <row r="25" spans="1:17" s="248" customFormat="1" ht="25.5" customHeight="1">
      <c r="A25" s="263" t="s">
        <v>410</v>
      </c>
      <c r="B25" s="243" t="s">
        <v>409</v>
      </c>
      <c r="C25" s="244">
        <f>SUM(C26:C30)</f>
        <v>104</v>
      </c>
      <c r="D25" s="245">
        <f>104/1121*100</f>
        <v>9.27743086529884</v>
      </c>
      <c r="E25" s="244">
        <f>SUM(E26:E30)</f>
        <v>291</v>
      </c>
      <c r="F25" s="245">
        <f>291/3612*100</f>
        <v>8.056478405315614</v>
      </c>
      <c r="G25" s="244">
        <f aca="true" t="shared" si="4" ref="G25:L25">SUM(G26:G30)</f>
        <v>1</v>
      </c>
      <c r="H25" s="244">
        <f t="shared" si="4"/>
        <v>1</v>
      </c>
      <c r="I25" s="244">
        <f t="shared" si="4"/>
        <v>22</v>
      </c>
      <c r="J25" s="244">
        <f t="shared" si="4"/>
        <v>33</v>
      </c>
      <c r="K25" s="244">
        <f t="shared" si="4"/>
        <v>81</v>
      </c>
      <c r="L25" s="244">
        <f t="shared" si="4"/>
        <v>257</v>
      </c>
      <c r="M25" s="246"/>
      <c r="N25" s="247"/>
      <c r="O25" s="247"/>
      <c r="P25" s="247"/>
      <c r="Q25" s="247"/>
    </row>
    <row r="26" spans="1:17" ht="25.5" customHeight="1">
      <c r="A26" s="220" t="s">
        <v>377</v>
      </c>
      <c r="B26" s="105"/>
      <c r="C26" s="21">
        <f>SUM(G26,I26,K26)</f>
        <v>46</v>
      </c>
      <c r="D26" s="22"/>
      <c r="E26" s="21">
        <f t="shared" si="3"/>
        <v>148</v>
      </c>
      <c r="F26" s="22"/>
      <c r="G26" s="57">
        <v>0</v>
      </c>
      <c r="H26" s="57">
        <v>0</v>
      </c>
      <c r="I26" s="21">
        <v>4</v>
      </c>
      <c r="J26" s="21">
        <v>10</v>
      </c>
      <c r="K26" s="21">
        <v>42</v>
      </c>
      <c r="L26" s="21">
        <v>138</v>
      </c>
      <c r="M26" s="2"/>
      <c r="N26" s="23"/>
      <c r="O26" s="23"/>
      <c r="P26" s="23"/>
      <c r="Q26" s="23"/>
    </row>
    <row r="27" spans="1:17" s="248" customFormat="1" ht="25.5" customHeight="1">
      <c r="A27" s="242" t="s">
        <v>378</v>
      </c>
      <c r="B27" s="243"/>
      <c r="C27" s="244">
        <f>SUM(G27,I27,K27)</f>
        <v>18</v>
      </c>
      <c r="D27" s="245"/>
      <c r="E27" s="244">
        <f t="shared" si="3"/>
        <v>44</v>
      </c>
      <c r="F27" s="245"/>
      <c r="G27" s="21">
        <v>1</v>
      </c>
      <c r="H27" s="21">
        <v>1</v>
      </c>
      <c r="I27" s="244">
        <v>6</v>
      </c>
      <c r="J27" s="244">
        <v>7</v>
      </c>
      <c r="K27" s="244">
        <v>11</v>
      </c>
      <c r="L27" s="244">
        <v>36</v>
      </c>
      <c r="M27" s="246"/>
      <c r="N27" s="247"/>
      <c r="O27" s="247"/>
      <c r="P27" s="247"/>
      <c r="Q27" s="247"/>
    </row>
    <row r="28" spans="1:17" s="248" customFormat="1" ht="25.5" customHeight="1">
      <c r="A28" s="242" t="s">
        <v>379</v>
      </c>
      <c r="B28" s="243"/>
      <c r="C28" s="244">
        <f>SUM(G28,I28,K28)</f>
        <v>15</v>
      </c>
      <c r="D28" s="245"/>
      <c r="E28" s="244">
        <f t="shared" si="3"/>
        <v>39</v>
      </c>
      <c r="F28" s="245"/>
      <c r="G28" s="57">
        <v>0</v>
      </c>
      <c r="H28" s="57">
        <v>0</v>
      </c>
      <c r="I28" s="244">
        <v>3</v>
      </c>
      <c r="J28" s="244">
        <v>4</v>
      </c>
      <c r="K28" s="244">
        <v>12</v>
      </c>
      <c r="L28" s="244">
        <v>35</v>
      </c>
      <c r="M28" s="246"/>
      <c r="N28" s="247"/>
      <c r="O28" s="247"/>
      <c r="P28" s="247"/>
      <c r="Q28" s="247"/>
    </row>
    <row r="29" spans="1:17" s="248" customFormat="1" ht="25.5" customHeight="1">
      <c r="A29" s="242" t="s">
        <v>380</v>
      </c>
      <c r="B29" s="243"/>
      <c r="C29" s="244">
        <f>SUM(G29,I29,K29)</f>
        <v>17</v>
      </c>
      <c r="D29" s="245"/>
      <c r="E29" s="244">
        <f t="shared" si="3"/>
        <v>38</v>
      </c>
      <c r="F29" s="245"/>
      <c r="G29" s="57">
        <v>0</v>
      </c>
      <c r="H29" s="57">
        <v>0</v>
      </c>
      <c r="I29" s="244">
        <v>6</v>
      </c>
      <c r="J29" s="244">
        <v>7</v>
      </c>
      <c r="K29" s="244">
        <v>11</v>
      </c>
      <c r="L29" s="244">
        <v>31</v>
      </c>
      <c r="M29" s="246"/>
      <c r="N29" s="247"/>
      <c r="O29" s="247"/>
      <c r="P29" s="247"/>
      <c r="Q29" s="247"/>
    </row>
    <row r="30" spans="1:17" ht="25.5" customHeight="1">
      <c r="A30" s="220" t="s">
        <v>381</v>
      </c>
      <c r="B30" s="105"/>
      <c r="C30" s="21">
        <f>SUM(G30,I30,K30)</f>
        <v>8</v>
      </c>
      <c r="D30" s="22"/>
      <c r="E30" s="21">
        <f t="shared" si="3"/>
        <v>22</v>
      </c>
      <c r="F30" s="22"/>
      <c r="G30" s="57">
        <v>0</v>
      </c>
      <c r="H30" s="57">
        <v>0</v>
      </c>
      <c r="I30" s="21">
        <v>3</v>
      </c>
      <c r="J30" s="21">
        <v>5</v>
      </c>
      <c r="K30" s="21">
        <v>5</v>
      </c>
      <c r="L30" s="21">
        <v>17</v>
      </c>
      <c r="M30" s="2"/>
      <c r="N30" s="23"/>
      <c r="O30" s="23"/>
      <c r="P30" s="23"/>
      <c r="Q30" s="23"/>
    </row>
    <row r="31" spans="1:17" ht="25.5" customHeight="1" thickBot="1">
      <c r="A31" s="97"/>
      <c r="B31" s="24"/>
      <c r="C31" s="25"/>
      <c r="D31" s="26"/>
      <c r="E31" s="25"/>
      <c r="F31" s="25"/>
      <c r="G31" s="25"/>
      <c r="H31" s="25"/>
      <c r="I31" s="25"/>
      <c r="J31" s="27"/>
      <c r="K31" s="25"/>
      <c r="L31" s="25"/>
      <c r="N31" s="23"/>
      <c r="O31" s="23"/>
      <c r="P31" s="23"/>
      <c r="Q31" s="23"/>
    </row>
    <row r="32" spans="1:8" ht="21.75" customHeight="1">
      <c r="A32" s="297" t="s">
        <v>268</v>
      </c>
      <c r="B32" s="297"/>
      <c r="C32" s="298"/>
      <c r="D32" s="298"/>
      <c r="E32" s="298"/>
      <c r="F32" s="298"/>
      <c r="G32" s="298"/>
      <c r="H32" s="298"/>
    </row>
  </sheetData>
  <sheetProtection/>
  <mergeCells count="13">
    <mergeCell ref="A32:H32"/>
    <mergeCell ref="A4:B6"/>
    <mergeCell ref="A7:B7"/>
    <mergeCell ref="G4:H4"/>
    <mergeCell ref="C4:F4"/>
    <mergeCell ref="A2:F2"/>
    <mergeCell ref="G2:L2"/>
    <mergeCell ref="C5:F5"/>
    <mergeCell ref="G5:H5"/>
    <mergeCell ref="I5:J5"/>
    <mergeCell ref="K5:L5"/>
    <mergeCell ref="I4:J4"/>
    <mergeCell ref="K4:L4"/>
  </mergeCells>
  <printOptions/>
  <pageMargins left="0.7480314960629921" right="0.7480314960629921" top="0.5905511811023623" bottom="0.39" header="0.5118110236220472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="120" zoomScaleNormal="120" zoomScalePageLayoutView="0" workbookViewId="0" topLeftCell="B1">
      <pane ySplit="8" topLeftCell="A23" activePane="bottomLeft" state="frozen"/>
      <selection pane="topLeft" activeCell="A1" sqref="A1"/>
      <selection pane="bottomLeft" activeCell="E24" sqref="E24"/>
    </sheetView>
  </sheetViews>
  <sheetFormatPr defaultColWidth="9.00390625" defaultRowHeight="16.5"/>
  <cols>
    <col min="1" max="1" width="9.875" style="9" customWidth="1"/>
    <col min="2" max="4" width="6.125" style="9" customWidth="1"/>
    <col min="5" max="5" width="6.25390625" style="9" customWidth="1"/>
    <col min="6" max="6" width="6.75390625" style="15" customWidth="1"/>
    <col min="7" max="7" width="4.625" style="15" customWidth="1"/>
    <col min="8" max="8" width="4.875" style="15" customWidth="1"/>
    <col min="9" max="32" width="5.125" style="9" customWidth="1"/>
    <col min="33" max="33" width="4.625" style="9" customWidth="1"/>
    <col min="34" max="34" width="5.125" style="9" customWidth="1"/>
    <col min="35" max="16384" width="9.00390625" style="9" customWidth="1"/>
  </cols>
  <sheetData>
    <row r="1" spans="1:34" ht="15.75">
      <c r="A1" s="4" t="s">
        <v>393</v>
      </c>
      <c r="B1" s="4"/>
      <c r="C1" s="4"/>
      <c r="D1" s="4"/>
      <c r="AG1" s="5" t="s">
        <v>394</v>
      </c>
      <c r="AH1" s="5"/>
    </row>
    <row r="2" spans="1:34" ht="22.5" customHeight="1">
      <c r="A2" s="327" t="s">
        <v>77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85"/>
      <c r="S2" s="327" t="s">
        <v>88</v>
      </c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85"/>
    </row>
    <row r="3" spans="1:33" ht="16.5" thickBot="1">
      <c r="A3" s="109" t="s">
        <v>90</v>
      </c>
      <c r="B3" s="28"/>
      <c r="C3" s="28"/>
      <c r="D3" s="28"/>
      <c r="E3" s="28"/>
      <c r="F3" s="29"/>
      <c r="G3" s="29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10" t="s">
        <v>91</v>
      </c>
    </row>
    <row r="4" spans="1:34" ht="16.5" thickBot="1">
      <c r="A4" s="305" t="s">
        <v>39</v>
      </c>
      <c r="B4" s="306"/>
      <c r="C4" s="310" t="s">
        <v>343</v>
      </c>
      <c r="D4" s="311"/>
      <c r="E4" s="311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5" t="s">
        <v>330</v>
      </c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210"/>
    </row>
    <row r="5" spans="1:34" ht="16.5" thickBot="1">
      <c r="A5" s="307"/>
      <c r="B5" s="308"/>
      <c r="C5" s="209"/>
      <c r="D5" s="208"/>
      <c r="E5" s="190"/>
      <c r="F5" s="313" t="s">
        <v>328</v>
      </c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5" t="s">
        <v>329</v>
      </c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210"/>
    </row>
    <row r="6" spans="1:34" ht="54" customHeight="1">
      <c r="A6" s="309"/>
      <c r="B6" s="308"/>
      <c r="C6" s="329" t="s">
        <v>40</v>
      </c>
      <c r="D6" s="330"/>
      <c r="E6" s="331"/>
      <c r="F6" s="317" t="s">
        <v>332</v>
      </c>
      <c r="G6" s="318"/>
      <c r="H6" s="319"/>
      <c r="I6" s="333" t="s">
        <v>286</v>
      </c>
      <c r="J6" s="326"/>
      <c r="K6" s="334" t="s">
        <v>287</v>
      </c>
      <c r="L6" s="335"/>
      <c r="M6" s="325" t="s">
        <v>42</v>
      </c>
      <c r="N6" s="326"/>
      <c r="O6" s="325" t="s">
        <v>86</v>
      </c>
      <c r="P6" s="326"/>
      <c r="Q6" s="325" t="s">
        <v>85</v>
      </c>
      <c r="R6" s="319"/>
      <c r="S6" s="336" t="s">
        <v>288</v>
      </c>
      <c r="T6" s="337"/>
      <c r="U6" s="325" t="s">
        <v>284</v>
      </c>
      <c r="V6" s="326"/>
      <c r="W6" s="325" t="s">
        <v>43</v>
      </c>
      <c r="X6" s="326"/>
      <c r="Y6" s="325" t="s">
        <v>216</v>
      </c>
      <c r="Z6" s="326"/>
      <c r="AA6" s="325" t="s">
        <v>277</v>
      </c>
      <c r="AB6" s="326"/>
      <c r="AC6" s="325" t="s">
        <v>371</v>
      </c>
      <c r="AD6" s="326"/>
      <c r="AE6" s="325" t="s">
        <v>285</v>
      </c>
      <c r="AF6" s="338"/>
      <c r="AG6" s="336" t="s">
        <v>283</v>
      </c>
      <c r="AH6" s="338"/>
    </row>
    <row r="7" spans="1:34" ht="50.25" customHeight="1" thickBot="1">
      <c r="A7" s="339" t="s">
        <v>331</v>
      </c>
      <c r="B7" s="340"/>
      <c r="C7" s="323" t="s">
        <v>78</v>
      </c>
      <c r="D7" s="321"/>
      <c r="E7" s="321"/>
      <c r="F7" s="320"/>
      <c r="G7" s="321"/>
      <c r="H7" s="322"/>
      <c r="I7" s="332" t="s">
        <v>79</v>
      </c>
      <c r="J7" s="324"/>
      <c r="K7" s="323" t="s">
        <v>80</v>
      </c>
      <c r="L7" s="324"/>
      <c r="M7" s="323" t="s">
        <v>81</v>
      </c>
      <c r="N7" s="324"/>
      <c r="O7" s="323" t="s">
        <v>82</v>
      </c>
      <c r="P7" s="324"/>
      <c r="Q7" s="323" t="s">
        <v>83</v>
      </c>
      <c r="R7" s="322"/>
      <c r="S7" s="323" t="s">
        <v>84</v>
      </c>
      <c r="T7" s="324"/>
      <c r="U7" s="323" t="s">
        <v>87</v>
      </c>
      <c r="V7" s="324"/>
      <c r="W7" s="323" t="s">
        <v>276</v>
      </c>
      <c r="X7" s="324"/>
      <c r="Y7" s="323" t="s">
        <v>278</v>
      </c>
      <c r="Z7" s="324"/>
      <c r="AA7" s="323" t="s">
        <v>279</v>
      </c>
      <c r="AB7" s="324"/>
      <c r="AC7" s="323" t="s">
        <v>280</v>
      </c>
      <c r="AD7" s="324"/>
      <c r="AE7" s="323" t="s">
        <v>281</v>
      </c>
      <c r="AF7" s="324"/>
      <c r="AG7" s="323" t="s">
        <v>134</v>
      </c>
      <c r="AH7" s="324"/>
    </row>
    <row r="8" spans="1:34" ht="42.75" customHeight="1" thickBot="1">
      <c r="A8" s="321"/>
      <c r="B8" s="322"/>
      <c r="C8" s="186" t="s">
        <v>274</v>
      </c>
      <c r="D8" s="186" t="s">
        <v>273</v>
      </c>
      <c r="E8" s="186" t="s">
        <v>275</v>
      </c>
      <c r="F8" s="211" t="s">
        <v>333</v>
      </c>
      <c r="G8" s="187" t="s">
        <v>273</v>
      </c>
      <c r="H8" s="187" t="s">
        <v>282</v>
      </c>
      <c r="I8" s="187" t="s">
        <v>273</v>
      </c>
      <c r="J8" s="187" t="s">
        <v>282</v>
      </c>
      <c r="K8" s="187" t="s">
        <v>273</v>
      </c>
      <c r="L8" s="187" t="s">
        <v>282</v>
      </c>
      <c r="M8" s="187" t="s">
        <v>273</v>
      </c>
      <c r="N8" s="187" t="s">
        <v>282</v>
      </c>
      <c r="O8" s="187" t="s">
        <v>273</v>
      </c>
      <c r="P8" s="187" t="s">
        <v>282</v>
      </c>
      <c r="Q8" s="187" t="s">
        <v>273</v>
      </c>
      <c r="R8" s="187" t="s">
        <v>282</v>
      </c>
      <c r="S8" s="187" t="s">
        <v>273</v>
      </c>
      <c r="T8" s="187" t="s">
        <v>282</v>
      </c>
      <c r="U8" s="187" t="s">
        <v>273</v>
      </c>
      <c r="V8" s="187" t="s">
        <v>282</v>
      </c>
      <c r="W8" s="187" t="s">
        <v>273</v>
      </c>
      <c r="X8" s="187" t="s">
        <v>282</v>
      </c>
      <c r="Y8" s="187" t="s">
        <v>273</v>
      </c>
      <c r="Z8" s="187" t="s">
        <v>282</v>
      </c>
      <c r="AA8" s="187" t="s">
        <v>273</v>
      </c>
      <c r="AB8" s="187" t="s">
        <v>282</v>
      </c>
      <c r="AC8" s="187" t="s">
        <v>273</v>
      </c>
      <c r="AD8" s="187" t="s">
        <v>282</v>
      </c>
      <c r="AE8" s="187" t="s">
        <v>273</v>
      </c>
      <c r="AF8" s="187" t="s">
        <v>282</v>
      </c>
      <c r="AG8" s="187" t="s">
        <v>273</v>
      </c>
      <c r="AH8" s="188" t="s">
        <v>282</v>
      </c>
    </row>
    <row r="9" spans="1:34" ht="30" customHeight="1" hidden="1">
      <c r="A9" s="106" t="s">
        <v>159</v>
      </c>
      <c r="B9" s="108" t="s">
        <v>56</v>
      </c>
      <c r="C9" s="341">
        <f aca="true" t="shared" si="0" ref="C9:C20">SUM(I9:AG9)</f>
        <v>153</v>
      </c>
      <c r="D9" s="342"/>
      <c r="E9" s="342"/>
      <c r="F9" s="75"/>
      <c r="G9" s="75"/>
      <c r="H9" s="75"/>
      <c r="I9" s="343">
        <v>16</v>
      </c>
      <c r="J9" s="343"/>
      <c r="K9" s="343">
        <v>14</v>
      </c>
      <c r="L9" s="343"/>
      <c r="M9" s="183">
        <v>0</v>
      </c>
      <c r="N9" s="183"/>
      <c r="O9" s="343">
        <v>83</v>
      </c>
      <c r="P9" s="343"/>
      <c r="Q9" s="343">
        <v>11</v>
      </c>
      <c r="R9" s="343"/>
      <c r="S9" s="343">
        <v>7</v>
      </c>
      <c r="T9" s="343"/>
      <c r="U9" s="183">
        <v>0</v>
      </c>
      <c r="V9" s="183"/>
      <c r="W9" s="183">
        <v>0</v>
      </c>
      <c r="X9" s="183"/>
      <c r="Y9" s="183">
        <v>0</v>
      </c>
      <c r="Z9" s="183"/>
      <c r="AA9" s="183">
        <v>0</v>
      </c>
      <c r="AB9" s="183"/>
      <c r="AC9" s="343">
        <v>10</v>
      </c>
      <c r="AD9" s="343"/>
      <c r="AE9" s="343">
        <v>12</v>
      </c>
      <c r="AF9" s="343"/>
      <c r="AG9" s="183">
        <v>0</v>
      </c>
      <c r="AH9" s="183"/>
    </row>
    <row r="10" spans="1:34" ht="30" customHeight="1">
      <c r="A10" s="106" t="s">
        <v>160</v>
      </c>
      <c r="B10" s="108" t="s">
        <v>57</v>
      </c>
      <c r="C10" s="341">
        <f t="shared" si="0"/>
        <v>175</v>
      </c>
      <c r="D10" s="342"/>
      <c r="E10" s="342"/>
      <c r="F10" s="75"/>
      <c r="G10" s="75"/>
      <c r="H10" s="75"/>
      <c r="I10" s="343">
        <v>17</v>
      </c>
      <c r="J10" s="343"/>
      <c r="K10" s="343">
        <v>15</v>
      </c>
      <c r="L10" s="343"/>
      <c r="M10" s="183">
        <v>0</v>
      </c>
      <c r="N10" s="183"/>
      <c r="O10" s="343">
        <v>93</v>
      </c>
      <c r="P10" s="343"/>
      <c r="Q10" s="343">
        <v>12</v>
      </c>
      <c r="R10" s="343"/>
      <c r="S10" s="343">
        <v>9</v>
      </c>
      <c r="T10" s="343"/>
      <c r="U10" s="183">
        <v>0</v>
      </c>
      <c r="V10" s="183"/>
      <c r="W10" s="183">
        <v>0</v>
      </c>
      <c r="X10" s="183"/>
      <c r="Y10" s="343">
        <v>1</v>
      </c>
      <c r="Z10" s="343"/>
      <c r="AA10" s="343">
        <v>1</v>
      </c>
      <c r="AB10" s="343"/>
      <c r="AC10" s="343">
        <v>12</v>
      </c>
      <c r="AD10" s="343"/>
      <c r="AE10" s="343">
        <v>15</v>
      </c>
      <c r="AF10" s="343"/>
      <c r="AG10" s="183">
        <v>0</v>
      </c>
      <c r="AH10" s="183"/>
    </row>
    <row r="11" spans="1:34" ht="30" customHeight="1">
      <c r="A11" s="106" t="s">
        <v>161</v>
      </c>
      <c r="B11" s="108" t="s">
        <v>58</v>
      </c>
      <c r="C11" s="341">
        <f t="shared" si="0"/>
        <v>185</v>
      </c>
      <c r="D11" s="342"/>
      <c r="E11" s="342"/>
      <c r="F11" s="75"/>
      <c r="G11" s="75"/>
      <c r="H11" s="75"/>
      <c r="I11" s="343">
        <v>17</v>
      </c>
      <c r="J11" s="343"/>
      <c r="K11" s="343">
        <v>16</v>
      </c>
      <c r="L11" s="343"/>
      <c r="M11" s="183">
        <v>0</v>
      </c>
      <c r="N11" s="183"/>
      <c r="O11" s="343">
        <v>94</v>
      </c>
      <c r="P11" s="343"/>
      <c r="Q11" s="343">
        <v>12</v>
      </c>
      <c r="R11" s="343"/>
      <c r="S11" s="343">
        <v>10</v>
      </c>
      <c r="T11" s="343"/>
      <c r="U11" s="183">
        <v>0</v>
      </c>
      <c r="V11" s="183"/>
      <c r="W11" s="183">
        <v>0</v>
      </c>
      <c r="X11" s="183"/>
      <c r="Y11" s="343">
        <v>1</v>
      </c>
      <c r="Z11" s="343"/>
      <c r="AA11" s="343">
        <v>1</v>
      </c>
      <c r="AB11" s="343"/>
      <c r="AC11" s="343">
        <v>16</v>
      </c>
      <c r="AD11" s="343"/>
      <c r="AE11" s="343">
        <v>18</v>
      </c>
      <c r="AF11" s="343"/>
      <c r="AG11" s="183">
        <v>0</v>
      </c>
      <c r="AH11" s="183"/>
    </row>
    <row r="12" spans="1:34" ht="30" customHeight="1">
      <c r="A12" s="106" t="s">
        <v>162</v>
      </c>
      <c r="B12" s="108" t="s">
        <v>89</v>
      </c>
      <c r="C12" s="341">
        <f t="shared" si="0"/>
        <v>210</v>
      </c>
      <c r="D12" s="342"/>
      <c r="E12" s="342"/>
      <c r="F12" s="75"/>
      <c r="G12" s="75"/>
      <c r="H12" s="75"/>
      <c r="I12" s="343">
        <v>16</v>
      </c>
      <c r="J12" s="343"/>
      <c r="K12" s="343">
        <v>19</v>
      </c>
      <c r="L12" s="343"/>
      <c r="M12" s="183">
        <v>0</v>
      </c>
      <c r="N12" s="183"/>
      <c r="O12" s="343">
        <v>110</v>
      </c>
      <c r="P12" s="343"/>
      <c r="Q12" s="343">
        <v>16</v>
      </c>
      <c r="R12" s="343"/>
      <c r="S12" s="343">
        <v>10</v>
      </c>
      <c r="T12" s="343"/>
      <c r="U12" s="183">
        <v>0</v>
      </c>
      <c r="V12" s="183"/>
      <c r="W12" s="343">
        <v>1</v>
      </c>
      <c r="X12" s="343"/>
      <c r="Y12" s="343">
        <v>1</v>
      </c>
      <c r="Z12" s="343"/>
      <c r="AA12" s="183">
        <v>0</v>
      </c>
      <c r="AB12" s="183"/>
      <c r="AC12" s="343">
        <v>16</v>
      </c>
      <c r="AD12" s="343"/>
      <c r="AE12" s="343">
        <v>21</v>
      </c>
      <c r="AF12" s="343"/>
      <c r="AG12" s="183">
        <v>0</v>
      </c>
      <c r="AH12" s="183"/>
    </row>
    <row r="13" spans="1:34" ht="30" customHeight="1">
      <c r="A13" s="106" t="s">
        <v>163</v>
      </c>
      <c r="B13" s="108" t="s">
        <v>60</v>
      </c>
      <c r="C13" s="341">
        <f t="shared" si="0"/>
        <v>232</v>
      </c>
      <c r="D13" s="342"/>
      <c r="E13" s="342"/>
      <c r="F13" s="75"/>
      <c r="G13" s="75"/>
      <c r="H13" s="75"/>
      <c r="I13" s="343">
        <v>18</v>
      </c>
      <c r="J13" s="343"/>
      <c r="K13" s="343">
        <v>22</v>
      </c>
      <c r="L13" s="343"/>
      <c r="M13" s="343">
        <v>1</v>
      </c>
      <c r="N13" s="343"/>
      <c r="O13" s="343">
        <v>120</v>
      </c>
      <c r="P13" s="343"/>
      <c r="Q13" s="343">
        <v>15</v>
      </c>
      <c r="R13" s="343"/>
      <c r="S13" s="343">
        <v>12</v>
      </c>
      <c r="T13" s="343"/>
      <c r="U13" s="183">
        <v>0</v>
      </c>
      <c r="V13" s="183"/>
      <c r="W13" s="343">
        <v>1</v>
      </c>
      <c r="X13" s="343"/>
      <c r="Y13" s="343">
        <v>3</v>
      </c>
      <c r="Z13" s="343"/>
      <c r="AA13" s="183">
        <v>0</v>
      </c>
      <c r="AB13" s="183"/>
      <c r="AC13" s="343">
        <v>16</v>
      </c>
      <c r="AD13" s="343"/>
      <c r="AE13" s="343">
        <v>23</v>
      </c>
      <c r="AF13" s="343"/>
      <c r="AG13" s="343">
        <v>1</v>
      </c>
      <c r="AH13" s="343"/>
    </row>
    <row r="14" spans="1:34" ht="30" customHeight="1">
      <c r="A14" s="106" t="s">
        <v>164</v>
      </c>
      <c r="B14" s="108" t="s">
        <v>157</v>
      </c>
      <c r="C14" s="341">
        <f t="shared" si="0"/>
        <v>212</v>
      </c>
      <c r="D14" s="342"/>
      <c r="E14" s="342"/>
      <c r="F14" s="75"/>
      <c r="G14" s="75"/>
      <c r="H14" s="75"/>
      <c r="I14" s="343">
        <v>13</v>
      </c>
      <c r="J14" s="343"/>
      <c r="K14" s="343">
        <v>20</v>
      </c>
      <c r="L14" s="343"/>
      <c r="M14" s="343">
        <v>2</v>
      </c>
      <c r="N14" s="343"/>
      <c r="O14" s="343">
        <v>113</v>
      </c>
      <c r="P14" s="343"/>
      <c r="Q14" s="343">
        <v>15</v>
      </c>
      <c r="R14" s="343"/>
      <c r="S14" s="343">
        <v>12</v>
      </c>
      <c r="T14" s="343"/>
      <c r="U14" s="183">
        <v>0</v>
      </c>
      <c r="V14" s="183"/>
      <c r="W14" s="183">
        <v>0</v>
      </c>
      <c r="X14" s="183"/>
      <c r="Y14" s="343">
        <v>3</v>
      </c>
      <c r="Z14" s="343"/>
      <c r="AA14" s="343">
        <v>1</v>
      </c>
      <c r="AB14" s="343"/>
      <c r="AC14" s="343">
        <v>11</v>
      </c>
      <c r="AD14" s="343"/>
      <c r="AE14" s="343">
        <v>21</v>
      </c>
      <c r="AF14" s="343"/>
      <c r="AG14" s="343">
        <v>1</v>
      </c>
      <c r="AH14" s="343"/>
    </row>
    <row r="15" spans="1:34" ht="30" customHeight="1">
      <c r="A15" s="106" t="s">
        <v>188</v>
      </c>
      <c r="B15" s="108" t="s">
        <v>187</v>
      </c>
      <c r="C15" s="341">
        <f t="shared" si="0"/>
        <v>224</v>
      </c>
      <c r="D15" s="342"/>
      <c r="E15" s="342"/>
      <c r="F15" s="75"/>
      <c r="G15" s="75"/>
      <c r="H15" s="75"/>
      <c r="I15" s="343">
        <v>14</v>
      </c>
      <c r="J15" s="343"/>
      <c r="K15" s="343">
        <v>19</v>
      </c>
      <c r="L15" s="343"/>
      <c r="M15" s="343">
        <v>2</v>
      </c>
      <c r="N15" s="343"/>
      <c r="O15" s="343">
        <v>122</v>
      </c>
      <c r="P15" s="343"/>
      <c r="Q15" s="343">
        <v>17</v>
      </c>
      <c r="R15" s="343"/>
      <c r="S15" s="343">
        <v>11</v>
      </c>
      <c r="T15" s="343"/>
      <c r="U15" s="183">
        <v>0</v>
      </c>
      <c r="V15" s="183"/>
      <c r="W15" s="183">
        <v>0</v>
      </c>
      <c r="X15" s="183"/>
      <c r="Y15" s="343">
        <v>2</v>
      </c>
      <c r="Z15" s="343"/>
      <c r="AA15" s="343">
        <v>1</v>
      </c>
      <c r="AB15" s="343"/>
      <c r="AC15" s="343">
        <v>13</v>
      </c>
      <c r="AD15" s="343"/>
      <c r="AE15" s="343">
        <v>22</v>
      </c>
      <c r="AF15" s="343"/>
      <c r="AG15" s="343">
        <v>1</v>
      </c>
      <c r="AH15" s="343"/>
    </row>
    <row r="16" spans="1:34" ht="30" customHeight="1">
      <c r="A16" s="106" t="s">
        <v>194</v>
      </c>
      <c r="B16" s="108" t="s">
        <v>193</v>
      </c>
      <c r="C16" s="341">
        <f t="shared" si="0"/>
        <v>230</v>
      </c>
      <c r="D16" s="342"/>
      <c r="E16" s="342"/>
      <c r="F16" s="75"/>
      <c r="G16" s="75"/>
      <c r="H16" s="75"/>
      <c r="I16" s="343">
        <v>12</v>
      </c>
      <c r="J16" s="343"/>
      <c r="K16" s="343">
        <v>19</v>
      </c>
      <c r="L16" s="343"/>
      <c r="M16" s="343">
        <v>3</v>
      </c>
      <c r="N16" s="343"/>
      <c r="O16" s="343">
        <v>113</v>
      </c>
      <c r="P16" s="343"/>
      <c r="Q16" s="343">
        <v>22</v>
      </c>
      <c r="R16" s="343"/>
      <c r="S16" s="343">
        <v>18</v>
      </c>
      <c r="T16" s="343"/>
      <c r="U16" s="183">
        <v>0</v>
      </c>
      <c r="V16" s="183"/>
      <c r="W16" s="183">
        <v>0</v>
      </c>
      <c r="X16" s="183"/>
      <c r="Y16" s="343">
        <v>4</v>
      </c>
      <c r="Z16" s="343"/>
      <c r="AA16" s="343">
        <v>1</v>
      </c>
      <c r="AB16" s="343"/>
      <c r="AC16" s="343">
        <v>17</v>
      </c>
      <c r="AD16" s="343"/>
      <c r="AE16" s="343">
        <v>20</v>
      </c>
      <c r="AF16" s="343"/>
      <c r="AG16" s="343">
        <v>1</v>
      </c>
      <c r="AH16" s="343"/>
    </row>
    <row r="17" spans="1:34" ht="30" customHeight="1">
      <c r="A17" s="106" t="s">
        <v>197</v>
      </c>
      <c r="B17" s="108" t="s">
        <v>196</v>
      </c>
      <c r="C17" s="341">
        <f t="shared" si="0"/>
        <v>254</v>
      </c>
      <c r="D17" s="342"/>
      <c r="E17" s="342"/>
      <c r="F17" s="75"/>
      <c r="G17" s="75"/>
      <c r="H17" s="75"/>
      <c r="I17" s="343">
        <v>12</v>
      </c>
      <c r="J17" s="343"/>
      <c r="K17" s="343">
        <v>22</v>
      </c>
      <c r="L17" s="343"/>
      <c r="M17" s="343">
        <v>3</v>
      </c>
      <c r="N17" s="343"/>
      <c r="O17" s="343">
        <v>118</v>
      </c>
      <c r="P17" s="343"/>
      <c r="Q17" s="343">
        <v>23</v>
      </c>
      <c r="R17" s="343"/>
      <c r="S17" s="343">
        <v>22</v>
      </c>
      <c r="T17" s="343"/>
      <c r="U17" s="343">
        <v>1</v>
      </c>
      <c r="V17" s="343"/>
      <c r="W17" s="183">
        <v>0</v>
      </c>
      <c r="X17" s="183"/>
      <c r="Y17" s="343">
        <v>6</v>
      </c>
      <c r="Z17" s="343"/>
      <c r="AA17" s="343">
        <v>1</v>
      </c>
      <c r="AB17" s="343"/>
      <c r="AC17" s="343">
        <v>22</v>
      </c>
      <c r="AD17" s="343"/>
      <c r="AE17" s="343">
        <v>23</v>
      </c>
      <c r="AF17" s="343"/>
      <c r="AG17" s="343">
        <v>1</v>
      </c>
      <c r="AH17" s="343"/>
    </row>
    <row r="18" spans="1:34" ht="30" customHeight="1">
      <c r="A18" s="106" t="s">
        <v>205</v>
      </c>
      <c r="B18" s="108" t="s">
        <v>206</v>
      </c>
      <c r="C18" s="341">
        <f t="shared" si="0"/>
        <v>246</v>
      </c>
      <c r="D18" s="342"/>
      <c r="E18" s="342"/>
      <c r="F18" s="75"/>
      <c r="G18" s="75"/>
      <c r="H18" s="75"/>
      <c r="I18" s="343">
        <v>12</v>
      </c>
      <c r="J18" s="343"/>
      <c r="K18" s="343">
        <v>24</v>
      </c>
      <c r="L18" s="343"/>
      <c r="M18" s="343">
        <v>2</v>
      </c>
      <c r="N18" s="343"/>
      <c r="O18" s="343">
        <v>113</v>
      </c>
      <c r="P18" s="343"/>
      <c r="Q18" s="343">
        <v>23</v>
      </c>
      <c r="R18" s="343"/>
      <c r="S18" s="343">
        <v>22</v>
      </c>
      <c r="T18" s="343"/>
      <c r="U18" s="343">
        <v>1</v>
      </c>
      <c r="V18" s="343"/>
      <c r="W18" s="183">
        <v>0</v>
      </c>
      <c r="X18" s="183"/>
      <c r="Y18" s="343">
        <v>7</v>
      </c>
      <c r="Z18" s="343"/>
      <c r="AA18" s="343">
        <v>1</v>
      </c>
      <c r="AB18" s="343"/>
      <c r="AC18" s="343">
        <v>14</v>
      </c>
      <c r="AD18" s="343"/>
      <c r="AE18" s="343">
        <v>26</v>
      </c>
      <c r="AF18" s="343"/>
      <c r="AG18" s="343">
        <v>1</v>
      </c>
      <c r="AH18" s="343"/>
    </row>
    <row r="19" spans="1:34" ht="30" customHeight="1">
      <c r="A19" s="106" t="s">
        <v>209</v>
      </c>
      <c r="B19" s="108" t="s">
        <v>211</v>
      </c>
      <c r="C19" s="341">
        <f t="shared" si="0"/>
        <v>268</v>
      </c>
      <c r="D19" s="342"/>
      <c r="E19" s="342"/>
      <c r="F19" s="75"/>
      <c r="G19" s="75"/>
      <c r="H19" s="75"/>
      <c r="I19" s="343">
        <v>13</v>
      </c>
      <c r="J19" s="343"/>
      <c r="K19" s="343">
        <v>24</v>
      </c>
      <c r="L19" s="343"/>
      <c r="M19" s="343">
        <v>2</v>
      </c>
      <c r="N19" s="343"/>
      <c r="O19" s="343">
        <v>112</v>
      </c>
      <c r="P19" s="343"/>
      <c r="Q19" s="343">
        <v>24</v>
      </c>
      <c r="R19" s="343"/>
      <c r="S19" s="343">
        <v>32</v>
      </c>
      <c r="T19" s="343"/>
      <c r="U19" s="343">
        <v>1</v>
      </c>
      <c r="V19" s="343"/>
      <c r="W19" s="343">
        <v>2</v>
      </c>
      <c r="X19" s="343"/>
      <c r="Y19" s="343">
        <v>9</v>
      </c>
      <c r="Z19" s="343"/>
      <c r="AA19" s="343">
        <v>1</v>
      </c>
      <c r="AB19" s="343"/>
      <c r="AC19" s="343">
        <v>18</v>
      </c>
      <c r="AD19" s="343"/>
      <c r="AE19" s="343">
        <v>29</v>
      </c>
      <c r="AF19" s="343"/>
      <c r="AG19" s="343">
        <v>1</v>
      </c>
      <c r="AH19" s="343"/>
    </row>
    <row r="20" spans="1:34" ht="30" customHeight="1">
      <c r="A20" s="106" t="s">
        <v>214</v>
      </c>
      <c r="B20" s="108" t="s">
        <v>215</v>
      </c>
      <c r="C20" s="341">
        <f t="shared" si="0"/>
        <v>261</v>
      </c>
      <c r="D20" s="342"/>
      <c r="E20" s="342"/>
      <c r="F20" s="75"/>
      <c r="G20" s="75"/>
      <c r="H20" s="75"/>
      <c r="I20" s="343">
        <v>12</v>
      </c>
      <c r="J20" s="343"/>
      <c r="K20" s="343">
        <v>21</v>
      </c>
      <c r="L20" s="343"/>
      <c r="M20" s="343">
        <v>2</v>
      </c>
      <c r="N20" s="343"/>
      <c r="O20" s="343">
        <v>106</v>
      </c>
      <c r="P20" s="343"/>
      <c r="Q20" s="343">
        <v>25</v>
      </c>
      <c r="R20" s="343"/>
      <c r="S20" s="343">
        <v>32</v>
      </c>
      <c r="T20" s="343"/>
      <c r="U20" s="343">
        <v>1</v>
      </c>
      <c r="V20" s="343"/>
      <c r="W20" s="343">
        <v>1</v>
      </c>
      <c r="X20" s="343"/>
      <c r="Y20" s="343">
        <v>12</v>
      </c>
      <c r="Z20" s="343"/>
      <c r="AA20" s="343">
        <v>1</v>
      </c>
      <c r="AB20" s="343"/>
      <c r="AC20" s="343">
        <v>16</v>
      </c>
      <c r="AD20" s="343"/>
      <c r="AE20" s="343">
        <v>31</v>
      </c>
      <c r="AF20" s="343"/>
      <c r="AG20" s="343">
        <v>1</v>
      </c>
      <c r="AH20" s="343"/>
    </row>
    <row r="21" spans="1:34" ht="30" customHeight="1">
      <c r="A21" s="106" t="s">
        <v>271</v>
      </c>
      <c r="B21" s="108" t="s">
        <v>272</v>
      </c>
      <c r="C21" s="185">
        <f>SUM(D21:E21)</f>
        <v>234</v>
      </c>
      <c r="D21" s="185">
        <f>SUM(I21,K21,M21,O21,Q21,S21,U21,W21,Y21,AA21,AC21,AE21,AG21,)</f>
        <v>135</v>
      </c>
      <c r="E21" s="30">
        <f>SUM(J21,L21,N21,P21,R21,T21,V21,X21,Z21,AB21,AD21,AF21,AH21)</f>
        <v>99</v>
      </c>
      <c r="F21" s="185"/>
      <c r="G21" s="185"/>
      <c r="H21" s="30"/>
      <c r="I21" s="30">
        <v>6</v>
      </c>
      <c r="J21" s="30">
        <v>5</v>
      </c>
      <c r="K21" s="30">
        <v>12</v>
      </c>
      <c r="L21" s="30">
        <v>10</v>
      </c>
      <c r="M21" s="79">
        <v>3</v>
      </c>
      <c r="N21" s="182">
        <v>0</v>
      </c>
      <c r="O21" s="30">
        <v>57</v>
      </c>
      <c r="P21" s="30">
        <v>38</v>
      </c>
      <c r="Q21" s="30">
        <v>10</v>
      </c>
      <c r="R21" s="30">
        <v>11</v>
      </c>
      <c r="S21" s="30">
        <v>23</v>
      </c>
      <c r="T21" s="30">
        <v>10</v>
      </c>
      <c r="U21" s="182">
        <v>0</v>
      </c>
      <c r="V21" s="182">
        <v>0</v>
      </c>
      <c r="W21" s="182">
        <v>0</v>
      </c>
      <c r="X21" s="182">
        <v>0</v>
      </c>
      <c r="Y21" s="30">
        <v>5</v>
      </c>
      <c r="Z21" s="30">
        <v>3</v>
      </c>
      <c r="AA21" s="79">
        <v>2</v>
      </c>
      <c r="AB21" s="184">
        <v>0</v>
      </c>
      <c r="AC21" s="30">
        <v>8</v>
      </c>
      <c r="AD21" s="30">
        <v>8</v>
      </c>
      <c r="AE21" s="30">
        <v>9</v>
      </c>
      <c r="AF21" s="30">
        <v>14</v>
      </c>
      <c r="AG21" s="182">
        <v>0</v>
      </c>
      <c r="AH21" s="182">
        <v>0</v>
      </c>
    </row>
    <row r="22" spans="1:34" ht="30" customHeight="1">
      <c r="A22" s="106" t="s">
        <v>322</v>
      </c>
      <c r="B22" s="108" t="s">
        <v>323</v>
      </c>
      <c r="C22" s="185">
        <f>SUM(D22:E22)</f>
        <v>234</v>
      </c>
      <c r="D22" s="185">
        <f>G22+'10-3-1'!D9</f>
        <v>140</v>
      </c>
      <c r="E22" s="30">
        <f>H22+'10-3-1'!E9</f>
        <v>94</v>
      </c>
      <c r="F22" s="185">
        <f>SUM(G22:H22)</f>
        <v>183</v>
      </c>
      <c r="G22" s="185">
        <f aca="true" t="shared" si="1" ref="G22:H24">SUM(I22,K22,M22,O22,Q22,S22,U22,W22,Y22,AA22,AC22,AE22,AG22)</f>
        <v>105</v>
      </c>
      <c r="H22" s="30">
        <f t="shared" si="1"/>
        <v>78</v>
      </c>
      <c r="I22" s="30">
        <v>5</v>
      </c>
      <c r="J22" s="30">
        <v>3</v>
      </c>
      <c r="K22" s="30">
        <v>10</v>
      </c>
      <c r="L22" s="30">
        <v>9</v>
      </c>
      <c r="M22" s="79">
        <v>2</v>
      </c>
      <c r="N22" s="182">
        <v>0</v>
      </c>
      <c r="O22" s="30">
        <v>50</v>
      </c>
      <c r="P22" s="30">
        <v>34</v>
      </c>
      <c r="Q22" s="30">
        <v>8</v>
      </c>
      <c r="R22" s="30">
        <v>10</v>
      </c>
      <c r="S22" s="30">
        <v>19</v>
      </c>
      <c r="T22" s="30">
        <v>7</v>
      </c>
      <c r="U22" s="182">
        <v>0</v>
      </c>
      <c r="V22" s="182">
        <v>0</v>
      </c>
      <c r="W22" s="182">
        <v>0</v>
      </c>
      <c r="X22" s="182">
        <v>0</v>
      </c>
      <c r="Y22" s="30">
        <v>1</v>
      </c>
      <c r="Z22" s="182">
        <v>0</v>
      </c>
      <c r="AA22" s="79">
        <v>2</v>
      </c>
      <c r="AB22" s="184">
        <v>0</v>
      </c>
      <c r="AC22" s="30">
        <v>3</v>
      </c>
      <c r="AD22" s="30">
        <v>3</v>
      </c>
      <c r="AE22" s="30">
        <v>5</v>
      </c>
      <c r="AF22" s="30">
        <v>12</v>
      </c>
      <c r="AG22" s="182">
        <v>0</v>
      </c>
      <c r="AH22" s="182">
        <v>0</v>
      </c>
    </row>
    <row r="23" spans="1:34" ht="30" customHeight="1">
      <c r="A23" s="106" t="s">
        <v>376</v>
      </c>
      <c r="B23" s="108" t="s">
        <v>374</v>
      </c>
      <c r="C23" s="185">
        <f>SUM(D23:E23)</f>
        <v>232</v>
      </c>
      <c r="D23" s="185">
        <f>G23+'10-3-1'!D10</f>
        <v>137</v>
      </c>
      <c r="E23" s="30">
        <f>H23+'10-3-1'!E10</f>
        <v>95</v>
      </c>
      <c r="F23" s="185">
        <f>SUM(G23:H23)</f>
        <v>168</v>
      </c>
      <c r="G23" s="185">
        <f t="shared" si="1"/>
        <v>99</v>
      </c>
      <c r="H23" s="30">
        <f t="shared" si="1"/>
        <v>69</v>
      </c>
      <c r="I23" s="30">
        <v>5</v>
      </c>
      <c r="J23" s="30">
        <v>2</v>
      </c>
      <c r="K23" s="30">
        <v>9</v>
      </c>
      <c r="L23" s="30">
        <v>7</v>
      </c>
      <c r="M23" s="79">
        <v>1</v>
      </c>
      <c r="N23" s="182">
        <v>0</v>
      </c>
      <c r="O23" s="30">
        <v>47</v>
      </c>
      <c r="P23" s="30">
        <v>32</v>
      </c>
      <c r="Q23" s="30">
        <v>8</v>
      </c>
      <c r="R23" s="30">
        <v>10</v>
      </c>
      <c r="S23" s="30">
        <v>18</v>
      </c>
      <c r="T23" s="30">
        <v>7</v>
      </c>
      <c r="U23" s="182">
        <v>0</v>
      </c>
      <c r="V23" s="182">
        <v>0</v>
      </c>
      <c r="W23" s="182">
        <v>0</v>
      </c>
      <c r="X23" s="182">
        <v>0</v>
      </c>
      <c r="Y23" s="30">
        <v>1</v>
      </c>
      <c r="Z23" s="182">
        <v>0</v>
      </c>
      <c r="AA23" s="79">
        <v>2</v>
      </c>
      <c r="AB23" s="184">
        <v>0</v>
      </c>
      <c r="AC23" s="30">
        <v>2</v>
      </c>
      <c r="AD23" s="30">
        <v>3</v>
      </c>
      <c r="AE23" s="30">
        <v>6</v>
      </c>
      <c r="AF23" s="30">
        <v>8</v>
      </c>
      <c r="AG23" s="182">
        <v>0</v>
      </c>
      <c r="AH23" s="182">
        <v>0</v>
      </c>
    </row>
    <row r="24" spans="1:34" ht="30" customHeight="1">
      <c r="A24" s="106" t="s">
        <v>388</v>
      </c>
      <c r="B24" s="108" t="s">
        <v>387</v>
      </c>
      <c r="C24" s="257">
        <f>SUM(D24:E24)</f>
        <v>226</v>
      </c>
      <c r="D24" s="185">
        <f>74+57</f>
        <v>131</v>
      </c>
      <c r="E24" s="30">
        <f>57+38</f>
        <v>95</v>
      </c>
      <c r="F24" s="185">
        <f>SUM(G24:H24)</f>
        <v>131</v>
      </c>
      <c r="G24" s="185">
        <f t="shared" si="1"/>
        <v>74</v>
      </c>
      <c r="H24" s="30">
        <f t="shared" si="1"/>
        <v>57</v>
      </c>
      <c r="I24" s="30">
        <v>2</v>
      </c>
      <c r="J24" s="30">
        <v>1</v>
      </c>
      <c r="K24" s="30">
        <v>8</v>
      </c>
      <c r="L24" s="30">
        <v>6</v>
      </c>
      <c r="M24" s="79">
        <v>1</v>
      </c>
      <c r="N24" s="182">
        <v>0</v>
      </c>
      <c r="O24" s="30">
        <v>40</v>
      </c>
      <c r="P24" s="30">
        <v>29</v>
      </c>
      <c r="Q24" s="30">
        <v>4</v>
      </c>
      <c r="R24" s="30">
        <v>8</v>
      </c>
      <c r="S24" s="30">
        <v>13</v>
      </c>
      <c r="T24" s="30">
        <v>6</v>
      </c>
      <c r="U24" s="182">
        <v>0</v>
      </c>
      <c r="V24" s="182">
        <v>0</v>
      </c>
      <c r="W24" s="182">
        <v>0</v>
      </c>
      <c r="X24" s="182">
        <v>0</v>
      </c>
      <c r="Y24" s="30">
        <v>1</v>
      </c>
      <c r="Z24" s="182">
        <v>0</v>
      </c>
      <c r="AA24" s="182">
        <v>0</v>
      </c>
      <c r="AB24" s="182">
        <v>0</v>
      </c>
      <c r="AC24" s="30">
        <v>1</v>
      </c>
      <c r="AD24" s="30">
        <v>2</v>
      </c>
      <c r="AE24" s="30">
        <v>4</v>
      </c>
      <c r="AF24" s="30">
        <v>5</v>
      </c>
      <c r="AG24" s="182">
        <v>0</v>
      </c>
      <c r="AH24" s="182">
        <v>0</v>
      </c>
    </row>
    <row r="25" spans="1:34" ht="30" customHeight="1">
      <c r="A25" s="106" t="s">
        <v>410</v>
      </c>
      <c r="B25" s="108" t="s">
        <v>409</v>
      </c>
      <c r="C25" s="257">
        <f>SUM(D25:E25)</f>
        <v>240</v>
      </c>
      <c r="D25" s="185">
        <f>G25+'10-3-1'!D12</f>
        <v>138</v>
      </c>
      <c r="E25" s="30">
        <f>H25+'10-3-1'!E12</f>
        <v>102</v>
      </c>
      <c r="F25" s="185">
        <f>SUM(G25:H25)</f>
        <v>92</v>
      </c>
      <c r="G25" s="185">
        <f>SUM(I25,K25,M25,O25,Q25,S25,U25,W25,Y25,AA25,AC25,AE25,AG25)</f>
        <v>50</v>
      </c>
      <c r="H25" s="30">
        <f>SUM(J25,L25,N25,P25,R25,T25,V25,X25,Z25,AB25,AD25,AF25,AH25)</f>
        <v>42</v>
      </c>
      <c r="I25" s="30">
        <v>2</v>
      </c>
      <c r="J25" s="30">
        <v>0</v>
      </c>
      <c r="K25" s="30">
        <v>8</v>
      </c>
      <c r="L25" s="30">
        <v>5</v>
      </c>
      <c r="M25" s="79">
        <v>1</v>
      </c>
      <c r="N25" s="182">
        <v>0</v>
      </c>
      <c r="O25" s="30">
        <v>25</v>
      </c>
      <c r="P25" s="30">
        <v>23</v>
      </c>
      <c r="Q25" s="30">
        <v>2</v>
      </c>
      <c r="R25" s="30">
        <v>3</v>
      </c>
      <c r="S25" s="30">
        <v>9</v>
      </c>
      <c r="T25" s="30">
        <v>6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2">
        <v>0</v>
      </c>
      <c r="AB25" s="182">
        <v>0</v>
      </c>
      <c r="AC25" s="182">
        <v>0</v>
      </c>
      <c r="AD25" s="30">
        <v>3</v>
      </c>
      <c r="AE25" s="30">
        <v>3</v>
      </c>
      <c r="AF25" s="30">
        <v>2</v>
      </c>
      <c r="AG25" s="182">
        <v>0</v>
      </c>
      <c r="AH25" s="182">
        <v>0</v>
      </c>
    </row>
    <row r="26" spans="1:34" ht="30" customHeight="1" thickBot="1">
      <c r="A26" s="107"/>
      <c r="B26" s="241"/>
      <c r="C26" s="251"/>
      <c r="D26" s="252"/>
      <c r="E26" s="253"/>
      <c r="F26" s="252"/>
      <c r="G26" s="252"/>
      <c r="H26" s="253"/>
      <c r="I26" s="253"/>
      <c r="J26" s="253"/>
      <c r="K26" s="253"/>
      <c r="L26" s="253"/>
      <c r="M26" s="254"/>
      <c r="N26" s="255"/>
      <c r="O26" s="253"/>
      <c r="P26" s="253"/>
      <c r="Q26" s="253"/>
      <c r="R26" s="253"/>
      <c r="S26" s="253"/>
      <c r="T26" s="253"/>
      <c r="U26" s="255"/>
      <c r="V26" s="255"/>
      <c r="W26" s="255"/>
      <c r="X26" s="255"/>
      <c r="Y26" s="253"/>
      <c r="Z26" s="255"/>
      <c r="AA26" s="255"/>
      <c r="AB26" s="256"/>
      <c r="AC26" s="253"/>
      <c r="AD26" s="253"/>
      <c r="AE26" s="253"/>
      <c r="AF26" s="253"/>
      <c r="AG26" s="255"/>
      <c r="AH26" s="255"/>
    </row>
    <row r="27" spans="1:12" ht="15.75">
      <c r="A27" s="297" t="s">
        <v>327</v>
      </c>
      <c r="B27" s="297"/>
      <c r="C27" s="297"/>
      <c r="D27" s="297"/>
      <c r="E27" s="328"/>
      <c r="F27" s="328"/>
      <c r="G27" s="328"/>
      <c r="H27" s="328"/>
      <c r="I27" s="328"/>
      <c r="J27" s="328"/>
      <c r="K27" s="328"/>
      <c r="L27" s="152"/>
    </row>
    <row r="28" ht="15.75">
      <c r="A28" s="9" t="s">
        <v>367</v>
      </c>
    </row>
    <row r="29" ht="15.75">
      <c r="A29" s="9" t="s">
        <v>368</v>
      </c>
    </row>
  </sheetData>
  <sheetProtection/>
  <mergeCells count="178">
    <mergeCell ref="AG18:AH18"/>
    <mergeCell ref="AG19:AH19"/>
    <mergeCell ref="AG20:AH20"/>
    <mergeCell ref="AE20:AF20"/>
    <mergeCell ref="AE14:AF14"/>
    <mergeCell ref="AE15:AF15"/>
    <mergeCell ref="AE16:AF16"/>
    <mergeCell ref="AE17:AF17"/>
    <mergeCell ref="AE18:AF18"/>
    <mergeCell ref="AG13:AH13"/>
    <mergeCell ref="AG14:AH14"/>
    <mergeCell ref="AG15:AH15"/>
    <mergeCell ref="AG16:AH16"/>
    <mergeCell ref="AG17:AH17"/>
    <mergeCell ref="AE13:AF13"/>
    <mergeCell ref="AE19:AF19"/>
    <mergeCell ref="AC20:AD20"/>
    <mergeCell ref="AC14:AD14"/>
    <mergeCell ref="AC15:AD15"/>
    <mergeCell ref="AC16:AD16"/>
    <mergeCell ref="AC17:AD17"/>
    <mergeCell ref="AC19:AD19"/>
    <mergeCell ref="AE9:AF9"/>
    <mergeCell ref="AC18:AD18"/>
    <mergeCell ref="AE10:AF10"/>
    <mergeCell ref="AE11:AF11"/>
    <mergeCell ref="AE12:AF12"/>
    <mergeCell ref="AC13:AD13"/>
    <mergeCell ref="AC9:AD9"/>
    <mergeCell ref="AC10:AD10"/>
    <mergeCell ref="AC11:AD11"/>
    <mergeCell ref="AC12:AD12"/>
    <mergeCell ref="AA17:AB17"/>
    <mergeCell ref="AA18:AB18"/>
    <mergeCell ref="AA19:AB19"/>
    <mergeCell ref="AA20:AB20"/>
    <mergeCell ref="AA10:AB10"/>
    <mergeCell ref="AA11:AB11"/>
    <mergeCell ref="AA14:AB14"/>
    <mergeCell ref="AA15:AB15"/>
    <mergeCell ref="AA16:AB16"/>
    <mergeCell ref="Y15:Z15"/>
    <mergeCell ref="W19:X19"/>
    <mergeCell ref="W20:X20"/>
    <mergeCell ref="Y20:Z20"/>
    <mergeCell ref="Y17:Z17"/>
    <mergeCell ref="Y18:Z18"/>
    <mergeCell ref="Y19:Z19"/>
    <mergeCell ref="W13:X13"/>
    <mergeCell ref="U17:V17"/>
    <mergeCell ref="U18:V18"/>
    <mergeCell ref="Y10:Z10"/>
    <mergeCell ref="Y11:Z11"/>
    <mergeCell ref="W12:X12"/>
    <mergeCell ref="Y16:Z16"/>
    <mergeCell ref="Y12:Z12"/>
    <mergeCell ref="Y13:Z13"/>
    <mergeCell ref="Y14:Z14"/>
    <mergeCell ref="S15:T15"/>
    <mergeCell ref="S16:T16"/>
    <mergeCell ref="U19:V19"/>
    <mergeCell ref="U20:V20"/>
    <mergeCell ref="S18:T18"/>
    <mergeCell ref="S19:T19"/>
    <mergeCell ref="S20:T20"/>
    <mergeCell ref="Q18:R18"/>
    <mergeCell ref="Q19:R19"/>
    <mergeCell ref="Q20:R20"/>
    <mergeCell ref="S9:T9"/>
    <mergeCell ref="S17:T17"/>
    <mergeCell ref="S10:T10"/>
    <mergeCell ref="S11:T11"/>
    <mergeCell ref="S12:T12"/>
    <mergeCell ref="S13:T13"/>
    <mergeCell ref="S14:T14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O14:P14"/>
    <mergeCell ref="O15:P15"/>
    <mergeCell ref="O16:P16"/>
    <mergeCell ref="O18:P18"/>
    <mergeCell ref="O19:P19"/>
    <mergeCell ref="O17:P17"/>
    <mergeCell ref="M16:N16"/>
    <mergeCell ref="M17:N17"/>
    <mergeCell ref="M18:N18"/>
    <mergeCell ref="M19:N19"/>
    <mergeCell ref="M20:N20"/>
    <mergeCell ref="O9:P9"/>
    <mergeCell ref="O10:P10"/>
    <mergeCell ref="O11:P11"/>
    <mergeCell ref="O12:P12"/>
    <mergeCell ref="O13:P13"/>
    <mergeCell ref="K14:L14"/>
    <mergeCell ref="K19:L19"/>
    <mergeCell ref="K20:L20"/>
    <mergeCell ref="K18:L18"/>
    <mergeCell ref="M13:N13"/>
    <mergeCell ref="K15:L15"/>
    <mergeCell ref="K16:L16"/>
    <mergeCell ref="K17:L17"/>
    <mergeCell ref="M14:N14"/>
    <mergeCell ref="M15:N15"/>
    <mergeCell ref="I16:J16"/>
    <mergeCell ref="I17:J17"/>
    <mergeCell ref="I18:J18"/>
    <mergeCell ref="I19:J19"/>
    <mergeCell ref="I20:J20"/>
    <mergeCell ref="K9:L9"/>
    <mergeCell ref="K10:L10"/>
    <mergeCell ref="K11:L11"/>
    <mergeCell ref="K12:L12"/>
    <mergeCell ref="K13:L13"/>
    <mergeCell ref="C20:E20"/>
    <mergeCell ref="I9:J9"/>
    <mergeCell ref="I10:J10"/>
    <mergeCell ref="I11:J11"/>
    <mergeCell ref="C16:E16"/>
    <mergeCell ref="C17:E17"/>
    <mergeCell ref="I12:J12"/>
    <mergeCell ref="I13:J13"/>
    <mergeCell ref="I14:J14"/>
    <mergeCell ref="I15:J15"/>
    <mergeCell ref="C9:E9"/>
    <mergeCell ref="C10:E10"/>
    <mergeCell ref="C11:E11"/>
    <mergeCell ref="C18:E18"/>
    <mergeCell ref="C19:E19"/>
    <mergeCell ref="C12:E12"/>
    <mergeCell ref="C13:E13"/>
    <mergeCell ref="C14:E14"/>
    <mergeCell ref="C15:E15"/>
    <mergeCell ref="A7:B8"/>
    <mergeCell ref="AG6:AH6"/>
    <mergeCell ref="Y7:Z7"/>
    <mergeCell ref="AA7:AB7"/>
    <mergeCell ref="AC7:AD7"/>
    <mergeCell ref="AE7:AF7"/>
    <mergeCell ref="AG7:AH7"/>
    <mergeCell ref="Y6:Z6"/>
    <mergeCell ref="AA6:AB6"/>
    <mergeCell ref="AC6:AD6"/>
    <mergeCell ref="Q6:R6"/>
    <mergeCell ref="Q7:R7"/>
    <mergeCell ref="S6:T6"/>
    <mergeCell ref="S7:T7"/>
    <mergeCell ref="AE6:AF6"/>
    <mergeCell ref="U6:V6"/>
    <mergeCell ref="W6:X6"/>
    <mergeCell ref="W7:X7"/>
    <mergeCell ref="S2:AG2"/>
    <mergeCell ref="A27:K27"/>
    <mergeCell ref="A2:Q2"/>
    <mergeCell ref="C7:E7"/>
    <mergeCell ref="C6:E6"/>
    <mergeCell ref="I7:J7"/>
    <mergeCell ref="I6:J6"/>
    <mergeCell ref="K6:L6"/>
    <mergeCell ref="K7:L7"/>
    <mergeCell ref="M6:N6"/>
    <mergeCell ref="A4:B6"/>
    <mergeCell ref="C4:P4"/>
    <mergeCell ref="F5:P5"/>
    <mergeCell ref="Q4:AG4"/>
    <mergeCell ref="Q5:AG5"/>
    <mergeCell ref="F6:H7"/>
    <mergeCell ref="M7:N7"/>
    <mergeCell ref="O6:P6"/>
    <mergeCell ref="O7:P7"/>
    <mergeCell ref="U7:V7"/>
  </mergeCells>
  <printOptions/>
  <pageMargins left="0.62" right="0.47" top="0.5905511811023623" bottom="0.49" header="0.511811023622047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120" zoomScaleNormal="120" zoomScaleSheetLayoutView="100" zoomScalePageLayoutView="0" workbookViewId="0" topLeftCell="A1">
      <pane ySplit="8" topLeftCell="A10" activePane="bottomLeft" state="frozen"/>
      <selection pane="topLeft" activeCell="A1" sqref="A1"/>
      <selection pane="bottomLeft" activeCell="C12" sqref="C12"/>
    </sheetView>
  </sheetViews>
  <sheetFormatPr defaultColWidth="9.00390625" defaultRowHeight="16.5"/>
  <cols>
    <col min="1" max="1" width="9.875" style="9" customWidth="1"/>
    <col min="2" max="2" width="6.125" style="9" customWidth="1"/>
    <col min="3" max="3" width="6.75390625" style="15" customWidth="1"/>
    <col min="4" max="4" width="5.375" style="15" customWidth="1"/>
    <col min="5" max="5" width="5.25390625" style="15" customWidth="1"/>
    <col min="6" max="6" width="6.625" style="9" customWidth="1"/>
    <col min="7" max="7" width="6.75390625" style="9" customWidth="1"/>
    <col min="8" max="8" width="6.25390625" style="9" customWidth="1"/>
    <col min="9" max="9" width="5.75390625" style="9" customWidth="1"/>
    <col min="10" max="10" width="7.375" style="9" customWidth="1"/>
    <col min="11" max="11" width="6.625" style="9" customWidth="1"/>
    <col min="12" max="12" width="9.75390625" style="9" customWidth="1"/>
    <col min="13" max="13" width="9.875" style="9" customWidth="1"/>
    <col min="14" max="14" width="7.375" style="9" customWidth="1"/>
    <col min="15" max="15" width="6.625" style="9" customWidth="1"/>
    <col min="16" max="16" width="7.875" style="9" customWidth="1"/>
    <col min="17" max="17" width="7.50390625" style="9" customWidth="1"/>
    <col min="18" max="18" width="7.375" style="9" customWidth="1"/>
    <col min="19" max="19" width="7.125" style="9" customWidth="1"/>
    <col min="20" max="20" width="6.25390625" style="9" customWidth="1"/>
    <col min="21" max="21" width="6.125" style="9" customWidth="1"/>
    <col min="22" max="22" width="5.625" style="9" customWidth="1"/>
    <col min="23" max="23" width="5.125" style="9" customWidth="1"/>
    <col min="24" max="24" width="6.00390625" style="9" customWidth="1"/>
    <col min="25" max="25" width="5.50390625" style="9" customWidth="1"/>
    <col min="26" max="27" width="5.125" style="9" customWidth="1"/>
    <col min="28" max="16384" width="9.00390625" style="9" customWidth="1"/>
  </cols>
  <sheetData>
    <row r="1" spans="1:27" ht="15.75">
      <c r="A1" s="4" t="s">
        <v>395</v>
      </c>
      <c r="B1" s="4"/>
      <c r="AA1" s="5" t="s">
        <v>396</v>
      </c>
    </row>
    <row r="2" spans="1:27" ht="22.5" customHeight="1">
      <c r="A2" s="327" t="s">
        <v>372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85"/>
      <c r="P2" s="346" t="s">
        <v>373</v>
      </c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</row>
    <row r="3" spans="1:27" ht="16.5" thickBot="1">
      <c r="A3" s="109" t="s">
        <v>334</v>
      </c>
      <c r="B3" s="28"/>
      <c r="C3" s="29"/>
      <c r="D3" s="29"/>
      <c r="E3" s="29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10" t="s">
        <v>91</v>
      </c>
      <c r="AA3" s="28"/>
    </row>
    <row r="4" spans="1:27" ht="19.5" customHeight="1" thickBot="1">
      <c r="A4" s="305" t="s">
        <v>335</v>
      </c>
      <c r="B4" s="306"/>
      <c r="C4" s="345" t="s">
        <v>344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15" t="s">
        <v>336</v>
      </c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</row>
    <row r="5" spans="1:27" ht="20.25" customHeight="1" thickBot="1">
      <c r="A5" s="307"/>
      <c r="B5" s="308"/>
      <c r="C5" s="313" t="s">
        <v>345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5" t="s">
        <v>346</v>
      </c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</row>
    <row r="6" spans="1:27" ht="54" customHeight="1">
      <c r="A6" s="309"/>
      <c r="B6" s="308"/>
      <c r="C6" s="317" t="s">
        <v>337</v>
      </c>
      <c r="D6" s="318"/>
      <c r="E6" s="319"/>
      <c r="F6" s="336" t="s">
        <v>369</v>
      </c>
      <c r="G6" s="338"/>
      <c r="H6" s="336" t="s">
        <v>348</v>
      </c>
      <c r="I6" s="338"/>
      <c r="J6" s="336" t="s">
        <v>350</v>
      </c>
      <c r="K6" s="338"/>
      <c r="L6" s="336" t="s">
        <v>352</v>
      </c>
      <c r="M6" s="338"/>
      <c r="N6" s="336" t="s">
        <v>354</v>
      </c>
      <c r="O6" s="337"/>
      <c r="P6" s="336" t="s">
        <v>356</v>
      </c>
      <c r="Q6" s="337"/>
      <c r="R6" s="336" t="s">
        <v>370</v>
      </c>
      <c r="S6" s="338"/>
      <c r="T6" s="336" t="s">
        <v>359</v>
      </c>
      <c r="U6" s="338"/>
      <c r="V6" s="336" t="s">
        <v>361</v>
      </c>
      <c r="W6" s="338"/>
      <c r="X6" s="336" t="s">
        <v>363</v>
      </c>
      <c r="Y6" s="338"/>
      <c r="Z6" s="336" t="s">
        <v>365</v>
      </c>
      <c r="AA6" s="338"/>
    </row>
    <row r="7" spans="1:27" ht="58.5" customHeight="1" thickBot="1">
      <c r="A7" s="339" t="s">
        <v>338</v>
      </c>
      <c r="B7" s="340"/>
      <c r="C7" s="320"/>
      <c r="D7" s="321"/>
      <c r="E7" s="322"/>
      <c r="F7" s="332" t="s">
        <v>347</v>
      </c>
      <c r="G7" s="324"/>
      <c r="H7" s="323" t="s">
        <v>349</v>
      </c>
      <c r="I7" s="324"/>
      <c r="J7" s="323" t="s">
        <v>351</v>
      </c>
      <c r="K7" s="324"/>
      <c r="L7" s="323" t="s">
        <v>353</v>
      </c>
      <c r="M7" s="324"/>
      <c r="N7" s="323" t="s">
        <v>355</v>
      </c>
      <c r="O7" s="322"/>
      <c r="P7" s="323" t="s">
        <v>357</v>
      </c>
      <c r="Q7" s="324"/>
      <c r="R7" s="323" t="s">
        <v>358</v>
      </c>
      <c r="S7" s="324"/>
      <c r="T7" s="323" t="s">
        <v>360</v>
      </c>
      <c r="U7" s="324"/>
      <c r="V7" s="323" t="s">
        <v>362</v>
      </c>
      <c r="W7" s="324"/>
      <c r="X7" s="323" t="s">
        <v>364</v>
      </c>
      <c r="Y7" s="324"/>
      <c r="Z7" s="347" t="s">
        <v>366</v>
      </c>
      <c r="AA7" s="348"/>
    </row>
    <row r="8" spans="1:27" ht="42.75" customHeight="1" thickBot="1">
      <c r="A8" s="321"/>
      <c r="B8" s="322"/>
      <c r="C8" s="211" t="s">
        <v>340</v>
      </c>
      <c r="D8" s="187" t="s">
        <v>339</v>
      </c>
      <c r="E8" s="187" t="s">
        <v>341</v>
      </c>
      <c r="F8" s="187" t="s">
        <v>339</v>
      </c>
      <c r="G8" s="187" t="s">
        <v>341</v>
      </c>
      <c r="H8" s="187" t="s">
        <v>339</v>
      </c>
      <c r="I8" s="187" t="s">
        <v>341</v>
      </c>
      <c r="J8" s="187" t="s">
        <v>339</v>
      </c>
      <c r="K8" s="187" t="s">
        <v>341</v>
      </c>
      <c r="L8" s="187" t="s">
        <v>339</v>
      </c>
      <c r="M8" s="187" t="s">
        <v>341</v>
      </c>
      <c r="N8" s="187" t="s">
        <v>339</v>
      </c>
      <c r="O8" s="187" t="s">
        <v>341</v>
      </c>
      <c r="P8" s="187" t="s">
        <v>339</v>
      </c>
      <c r="Q8" s="187" t="s">
        <v>341</v>
      </c>
      <c r="R8" s="187" t="s">
        <v>339</v>
      </c>
      <c r="S8" s="187" t="s">
        <v>341</v>
      </c>
      <c r="T8" s="187" t="s">
        <v>339</v>
      </c>
      <c r="U8" s="187" t="s">
        <v>341</v>
      </c>
      <c r="V8" s="187" t="s">
        <v>339</v>
      </c>
      <c r="W8" s="187" t="s">
        <v>341</v>
      </c>
      <c r="X8" s="187" t="s">
        <v>339</v>
      </c>
      <c r="Y8" s="187" t="s">
        <v>341</v>
      </c>
      <c r="Z8" s="320"/>
      <c r="AA8" s="322"/>
    </row>
    <row r="9" spans="1:27" ht="30" customHeight="1">
      <c r="A9" s="106" t="s">
        <v>322</v>
      </c>
      <c r="B9" s="108" t="s">
        <v>323</v>
      </c>
      <c r="C9" s="185">
        <f>SUM(D9:E9)</f>
        <v>51</v>
      </c>
      <c r="D9" s="185">
        <f aca="true" t="shared" si="0" ref="D9:E11">SUM(F9,H9,J9,L9,N9,P9,R9,T9,V9,X9)</f>
        <v>35</v>
      </c>
      <c r="E9" s="30">
        <f t="shared" si="0"/>
        <v>16</v>
      </c>
      <c r="F9" s="30">
        <v>11</v>
      </c>
      <c r="G9" s="30">
        <v>9</v>
      </c>
      <c r="H9" s="30">
        <v>2</v>
      </c>
      <c r="I9" s="30">
        <v>2</v>
      </c>
      <c r="J9" s="79">
        <v>1</v>
      </c>
      <c r="K9" s="182">
        <v>0</v>
      </c>
      <c r="L9" s="30">
        <v>4</v>
      </c>
      <c r="M9" s="30">
        <v>1</v>
      </c>
      <c r="N9" s="30">
        <v>1</v>
      </c>
      <c r="O9" s="182">
        <v>0</v>
      </c>
      <c r="P9" s="182">
        <v>0</v>
      </c>
      <c r="Q9" s="30">
        <v>1</v>
      </c>
      <c r="R9" s="30">
        <v>7</v>
      </c>
      <c r="S9" s="30">
        <v>2</v>
      </c>
      <c r="T9" s="182">
        <v>0</v>
      </c>
      <c r="U9" s="182">
        <v>0</v>
      </c>
      <c r="V9" s="30">
        <v>9</v>
      </c>
      <c r="W9" s="30">
        <v>1</v>
      </c>
      <c r="X9" s="182">
        <v>0</v>
      </c>
      <c r="Y9" s="184">
        <v>0</v>
      </c>
      <c r="Z9" s="344">
        <f>234/3502*100</f>
        <v>6.6818960593946315</v>
      </c>
      <c r="AA9" s="344"/>
    </row>
    <row r="10" spans="1:27" ht="30" customHeight="1">
      <c r="A10" s="106" t="s">
        <v>389</v>
      </c>
      <c r="B10" s="108" t="s">
        <v>374</v>
      </c>
      <c r="C10" s="185">
        <f>SUM(D10:E10)</f>
        <v>64</v>
      </c>
      <c r="D10" s="185">
        <f t="shared" si="0"/>
        <v>38</v>
      </c>
      <c r="E10" s="30">
        <f t="shared" si="0"/>
        <v>26</v>
      </c>
      <c r="F10" s="30">
        <v>13</v>
      </c>
      <c r="G10" s="30">
        <v>9</v>
      </c>
      <c r="H10" s="182">
        <v>0</v>
      </c>
      <c r="I10" s="30">
        <v>4</v>
      </c>
      <c r="J10" s="79">
        <v>1</v>
      </c>
      <c r="K10" s="182">
        <v>0</v>
      </c>
      <c r="L10" s="30">
        <v>3</v>
      </c>
      <c r="M10" s="30">
        <v>3</v>
      </c>
      <c r="N10" s="30">
        <v>2</v>
      </c>
      <c r="O10" s="30">
        <v>1</v>
      </c>
      <c r="P10" s="182">
        <v>0</v>
      </c>
      <c r="Q10" s="30">
        <v>3</v>
      </c>
      <c r="R10" s="30">
        <v>8</v>
      </c>
      <c r="S10" s="30">
        <v>3</v>
      </c>
      <c r="T10" s="182">
        <v>0</v>
      </c>
      <c r="U10" s="182">
        <v>0</v>
      </c>
      <c r="V10" s="30">
        <v>11</v>
      </c>
      <c r="W10" s="30">
        <v>3</v>
      </c>
      <c r="X10" s="182">
        <v>0</v>
      </c>
      <c r="Y10" s="184">
        <v>0</v>
      </c>
      <c r="Z10" s="344">
        <f>232/3669*100</f>
        <v>6.323248841646226</v>
      </c>
      <c r="AA10" s="344"/>
    </row>
    <row r="11" spans="1:27" ht="30" customHeight="1">
      <c r="A11" s="106" t="s">
        <v>388</v>
      </c>
      <c r="B11" s="108" t="s">
        <v>387</v>
      </c>
      <c r="C11" s="185">
        <f>SUM(D11:E11)</f>
        <v>95</v>
      </c>
      <c r="D11" s="185">
        <f>SUM(F11,H11,J11,L11,N11,P11,R11,T11,V11,X11)</f>
        <v>57</v>
      </c>
      <c r="E11" s="30">
        <f>SUM(G11,I11,K11,M11,O11,Q11,S11,U11,W11,Y11)</f>
        <v>38</v>
      </c>
      <c r="F11" s="30">
        <v>20</v>
      </c>
      <c r="G11" s="30">
        <v>15</v>
      </c>
      <c r="H11" s="30">
        <v>3</v>
      </c>
      <c r="I11" s="30">
        <v>5</v>
      </c>
      <c r="J11" s="79">
        <v>1</v>
      </c>
      <c r="K11" s="182">
        <v>0</v>
      </c>
      <c r="L11" s="30">
        <v>4</v>
      </c>
      <c r="M11" s="30">
        <v>3</v>
      </c>
      <c r="N11" s="30">
        <v>1</v>
      </c>
      <c r="O11" s="30">
        <v>1</v>
      </c>
      <c r="P11" s="182">
        <v>0</v>
      </c>
      <c r="Q11" s="30">
        <v>3</v>
      </c>
      <c r="R11" s="30">
        <v>11</v>
      </c>
      <c r="S11" s="30">
        <v>2</v>
      </c>
      <c r="T11" s="182">
        <v>0</v>
      </c>
      <c r="U11" s="182">
        <v>0</v>
      </c>
      <c r="V11" s="30">
        <v>17</v>
      </c>
      <c r="W11" s="30">
        <v>9</v>
      </c>
      <c r="X11" s="182">
        <v>0</v>
      </c>
      <c r="Y11" s="184">
        <v>0</v>
      </c>
      <c r="Z11" s="344">
        <f>226/3586*100</f>
        <v>6.30228667038483</v>
      </c>
      <c r="AA11" s="344"/>
    </row>
    <row r="12" spans="1:27" ht="30" customHeight="1">
      <c r="A12" s="106" t="s">
        <v>410</v>
      </c>
      <c r="B12" s="108" t="s">
        <v>409</v>
      </c>
      <c r="C12" s="185">
        <f>SUM(D12:E12)</f>
        <v>148</v>
      </c>
      <c r="D12" s="185">
        <f>SUM(F12,H12,J12,L12,N12,P12,R12,T12,V12,X12)</f>
        <v>88</v>
      </c>
      <c r="E12" s="30">
        <f>SUM(G12,I12,K12,M12,O12,Q12,S12,U12,W12,Y12)</f>
        <v>60</v>
      </c>
      <c r="F12" s="30">
        <v>25</v>
      </c>
      <c r="G12" s="30">
        <v>27</v>
      </c>
      <c r="H12" s="30">
        <v>4</v>
      </c>
      <c r="I12" s="30">
        <v>6</v>
      </c>
      <c r="J12" s="79">
        <v>1</v>
      </c>
      <c r="K12" s="182">
        <v>0</v>
      </c>
      <c r="L12" s="30">
        <v>8</v>
      </c>
      <c r="M12" s="30">
        <v>4</v>
      </c>
      <c r="N12" s="30">
        <v>1</v>
      </c>
      <c r="O12" s="182">
        <v>1</v>
      </c>
      <c r="P12" s="182">
        <v>3</v>
      </c>
      <c r="Q12" s="30">
        <v>4</v>
      </c>
      <c r="R12" s="30">
        <v>28</v>
      </c>
      <c r="S12" s="30">
        <v>4</v>
      </c>
      <c r="T12" s="182">
        <v>0</v>
      </c>
      <c r="U12" s="182">
        <v>0</v>
      </c>
      <c r="V12" s="30">
        <v>18</v>
      </c>
      <c r="W12" s="30">
        <v>14</v>
      </c>
      <c r="X12" s="182"/>
      <c r="Y12" s="184"/>
      <c r="Z12" s="344">
        <f>240/3612*100</f>
        <v>6.64451827242525</v>
      </c>
      <c r="AA12" s="344"/>
    </row>
    <row r="13" spans="1:27" ht="30" customHeight="1">
      <c r="A13" s="106"/>
      <c r="B13" s="108"/>
      <c r="C13" s="185"/>
      <c r="D13" s="185"/>
      <c r="E13" s="30"/>
      <c r="F13" s="30"/>
      <c r="G13" s="30"/>
      <c r="H13" s="30"/>
      <c r="I13" s="30"/>
      <c r="J13" s="79"/>
      <c r="K13" s="182"/>
      <c r="L13" s="30"/>
      <c r="M13" s="30"/>
      <c r="N13" s="30"/>
      <c r="O13" s="182"/>
      <c r="P13" s="182"/>
      <c r="Q13" s="30"/>
      <c r="R13" s="30"/>
      <c r="S13" s="30"/>
      <c r="T13" s="182"/>
      <c r="U13" s="182"/>
      <c r="V13" s="30"/>
      <c r="W13" s="30"/>
      <c r="X13" s="182"/>
      <c r="Y13" s="184"/>
      <c r="Z13" s="30"/>
      <c r="AA13" s="30"/>
    </row>
    <row r="14" spans="1:27" ht="30" customHeight="1">
      <c r="A14" s="106"/>
      <c r="B14" s="108"/>
      <c r="C14" s="185"/>
      <c r="D14" s="185"/>
      <c r="E14" s="30"/>
      <c r="F14" s="30"/>
      <c r="G14" s="30"/>
      <c r="H14" s="30"/>
      <c r="I14" s="30"/>
      <c r="J14" s="79"/>
      <c r="K14" s="182"/>
      <c r="L14" s="30"/>
      <c r="M14" s="30"/>
      <c r="N14" s="30"/>
      <c r="O14" s="182"/>
      <c r="P14" s="182"/>
      <c r="Q14" s="30"/>
      <c r="R14" s="30"/>
      <c r="S14" s="30"/>
      <c r="T14" s="182"/>
      <c r="U14" s="182"/>
      <c r="V14" s="30"/>
      <c r="W14" s="30"/>
      <c r="X14" s="182"/>
      <c r="Y14" s="184"/>
      <c r="Z14" s="30"/>
      <c r="AA14" s="30"/>
    </row>
    <row r="15" spans="1:27" ht="30" customHeight="1">
      <c r="A15" s="106"/>
      <c r="B15" s="108"/>
      <c r="C15" s="185"/>
      <c r="D15" s="185"/>
      <c r="E15" s="30"/>
      <c r="F15" s="30"/>
      <c r="G15" s="30"/>
      <c r="H15" s="30"/>
      <c r="I15" s="30"/>
      <c r="J15" s="79"/>
      <c r="K15" s="182"/>
      <c r="L15" s="30"/>
      <c r="M15" s="30"/>
      <c r="N15" s="30"/>
      <c r="O15" s="182"/>
      <c r="P15" s="182"/>
      <c r="Q15" s="30"/>
      <c r="R15" s="30"/>
      <c r="S15" s="30"/>
      <c r="T15" s="182"/>
      <c r="U15" s="182"/>
      <c r="V15" s="30"/>
      <c r="W15" s="30"/>
      <c r="X15" s="182"/>
      <c r="Y15" s="184"/>
      <c r="Z15" s="30"/>
      <c r="AA15" s="30"/>
    </row>
    <row r="16" spans="1:27" ht="30" customHeight="1">
      <c r="A16" s="106"/>
      <c r="B16" s="108"/>
      <c r="C16" s="185"/>
      <c r="D16" s="185"/>
      <c r="E16" s="30"/>
      <c r="F16" s="30"/>
      <c r="G16" s="30"/>
      <c r="H16" s="30"/>
      <c r="I16" s="30"/>
      <c r="J16" s="79"/>
      <c r="K16" s="182"/>
      <c r="L16" s="30"/>
      <c r="M16" s="30"/>
      <c r="N16" s="30"/>
      <c r="O16" s="182"/>
      <c r="P16" s="182"/>
      <c r="Q16" s="30"/>
      <c r="R16" s="30"/>
      <c r="S16" s="30"/>
      <c r="T16" s="182"/>
      <c r="U16" s="182"/>
      <c r="V16" s="30"/>
      <c r="W16" s="30"/>
      <c r="X16" s="182"/>
      <c r="Y16" s="184"/>
      <c r="Z16" s="30"/>
      <c r="AA16" s="30"/>
    </row>
    <row r="17" spans="1:27" ht="30" customHeight="1">
      <c r="A17" s="106"/>
      <c r="B17" s="108"/>
      <c r="C17" s="185"/>
      <c r="D17" s="185"/>
      <c r="E17" s="30"/>
      <c r="F17" s="30"/>
      <c r="G17" s="30"/>
      <c r="H17" s="30"/>
      <c r="I17" s="30"/>
      <c r="J17" s="79"/>
      <c r="K17" s="182"/>
      <c r="L17" s="30"/>
      <c r="M17" s="30"/>
      <c r="N17" s="30"/>
      <c r="O17" s="182"/>
      <c r="P17" s="182"/>
      <c r="Q17" s="30"/>
      <c r="R17" s="30"/>
      <c r="S17" s="30"/>
      <c r="T17" s="182"/>
      <c r="U17" s="182"/>
      <c r="V17" s="30"/>
      <c r="W17" s="30"/>
      <c r="X17" s="182"/>
      <c r="Y17" s="184"/>
      <c r="Z17" s="30"/>
      <c r="AA17" s="30"/>
    </row>
    <row r="18" spans="1:27" ht="30" customHeight="1">
      <c r="A18" s="106"/>
      <c r="B18" s="108"/>
      <c r="C18" s="185"/>
      <c r="D18" s="185"/>
      <c r="E18" s="30"/>
      <c r="F18" s="30"/>
      <c r="G18" s="30"/>
      <c r="H18" s="30"/>
      <c r="I18" s="30"/>
      <c r="J18" s="79"/>
      <c r="K18" s="182"/>
      <c r="L18" s="30"/>
      <c r="M18" s="30"/>
      <c r="N18" s="30"/>
      <c r="O18" s="182"/>
      <c r="P18" s="182"/>
      <c r="Q18" s="30"/>
      <c r="R18" s="30"/>
      <c r="S18" s="30"/>
      <c r="T18" s="182"/>
      <c r="U18" s="182"/>
      <c r="V18" s="30"/>
      <c r="W18" s="30"/>
      <c r="X18" s="182"/>
      <c r="Y18" s="184"/>
      <c r="Z18" s="30"/>
      <c r="AA18" s="30"/>
    </row>
    <row r="19" spans="1:27" ht="30" customHeight="1">
      <c r="A19" s="106"/>
      <c r="B19" s="108"/>
      <c r="C19" s="185"/>
      <c r="D19" s="185"/>
      <c r="E19" s="30"/>
      <c r="F19" s="30"/>
      <c r="G19" s="30"/>
      <c r="H19" s="30"/>
      <c r="I19" s="30"/>
      <c r="J19" s="79"/>
      <c r="K19" s="182"/>
      <c r="L19" s="30"/>
      <c r="M19" s="30"/>
      <c r="N19" s="30"/>
      <c r="O19" s="182"/>
      <c r="P19" s="182"/>
      <c r="Q19" s="30"/>
      <c r="R19" s="30"/>
      <c r="S19" s="30"/>
      <c r="T19" s="182"/>
      <c r="U19" s="182"/>
      <c r="V19" s="30"/>
      <c r="W19" s="30"/>
      <c r="X19" s="182"/>
      <c r="Y19" s="184"/>
      <c r="Z19" s="30"/>
      <c r="AA19" s="30"/>
    </row>
    <row r="20" spans="1:27" ht="30" customHeight="1">
      <c r="A20" s="106"/>
      <c r="B20" s="108"/>
      <c r="C20" s="185"/>
      <c r="D20" s="185"/>
      <c r="E20" s="30"/>
      <c r="F20" s="30"/>
      <c r="G20" s="30"/>
      <c r="H20" s="30"/>
      <c r="I20" s="30"/>
      <c r="J20" s="79"/>
      <c r="K20" s="182"/>
      <c r="L20" s="30"/>
      <c r="M20" s="30"/>
      <c r="N20" s="30"/>
      <c r="O20" s="182"/>
      <c r="P20" s="182"/>
      <c r="Q20" s="30"/>
      <c r="R20" s="30"/>
      <c r="S20" s="30"/>
      <c r="T20" s="182"/>
      <c r="U20" s="182"/>
      <c r="V20" s="30"/>
      <c r="W20" s="30"/>
      <c r="X20" s="182"/>
      <c r="Y20" s="184"/>
      <c r="Z20" s="30"/>
      <c r="AA20" s="30"/>
    </row>
    <row r="21" spans="1:27" ht="30" customHeight="1">
      <c r="A21" s="106"/>
      <c r="B21" s="108"/>
      <c r="C21" s="185"/>
      <c r="D21" s="185"/>
      <c r="E21" s="30"/>
      <c r="F21" s="30"/>
      <c r="G21" s="30"/>
      <c r="H21" s="30"/>
      <c r="I21" s="30"/>
      <c r="J21" s="79"/>
      <c r="K21" s="182"/>
      <c r="L21" s="30"/>
      <c r="M21" s="30"/>
      <c r="N21" s="30"/>
      <c r="O21" s="182"/>
      <c r="P21" s="182"/>
      <c r="Q21" s="30"/>
      <c r="R21" s="30"/>
      <c r="S21" s="30"/>
      <c r="T21" s="182"/>
      <c r="U21" s="182"/>
      <c r="V21" s="30"/>
      <c r="W21" s="30"/>
      <c r="X21" s="182"/>
      <c r="Y21" s="184"/>
      <c r="Z21" s="30"/>
      <c r="AA21" s="30"/>
    </row>
    <row r="22" spans="1:27" ht="30" customHeight="1">
      <c r="A22" s="106"/>
      <c r="B22" s="108"/>
      <c r="C22" s="185"/>
      <c r="D22" s="185"/>
      <c r="E22" s="30"/>
      <c r="F22" s="30"/>
      <c r="G22" s="30"/>
      <c r="H22" s="30"/>
      <c r="I22" s="30"/>
      <c r="J22" s="79"/>
      <c r="K22" s="182"/>
      <c r="L22" s="30"/>
      <c r="M22" s="30"/>
      <c r="N22" s="30"/>
      <c r="O22" s="182"/>
      <c r="P22" s="182"/>
      <c r="Q22" s="30"/>
      <c r="R22" s="30"/>
      <c r="S22" s="30"/>
      <c r="T22" s="182"/>
      <c r="U22" s="182"/>
      <c r="V22" s="30"/>
      <c r="W22" s="30"/>
      <c r="X22" s="182"/>
      <c r="Y22" s="184"/>
      <c r="Z22" s="30"/>
      <c r="AA22" s="30"/>
    </row>
    <row r="23" spans="1:27" ht="30" customHeight="1">
      <c r="A23" s="106"/>
      <c r="B23" s="108"/>
      <c r="C23" s="185"/>
      <c r="D23" s="185"/>
      <c r="E23" s="30"/>
      <c r="F23" s="30"/>
      <c r="G23" s="30"/>
      <c r="H23" s="30"/>
      <c r="I23" s="30"/>
      <c r="J23" s="79"/>
      <c r="K23" s="182"/>
      <c r="L23" s="30"/>
      <c r="M23" s="30"/>
      <c r="N23" s="30"/>
      <c r="O23" s="30"/>
      <c r="P23" s="30"/>
      <c r="Q23" s="30"/>
      <c r="R23" s="182"/>
      <c r="S23" s="182"/>
      <c r="T23" s="182"/>
      <c r="U23" s="182"/>
      <c r="V23" s="30"/>
      <c r="W23" s="182"/>
      <c r="X23" s="79"/>
      <c r="Y23" s="184"/>
      <c r="Z23" s="30"/>
      <c r="AA23" s="30"/>
    </row>
    <row r="24" spans="1:27" ht="30" customHeight="1" thickBot="1">
      <c r="A24" s="107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9" ht="15.75">
      <c r="A25" s="297" t="s">
        <v>342</v>
      </c>
      <c r="B25" s="297"/>
      <c r="C25" s="328"/>
      <c r="D25" s="328"/>
      <c r="E25" s="328"/>
      <c r="F25" s="328"/>
      <c r="G25" s="328"/>
      <c r="H25" s="328"/>
      <c r="I25" s="152"/>
    </row>
    <row r="26" ht="15.75">
      <c r="A26" s="9" t="s">
        <v>367</v>
      </c>
    </row>
    <row r="27" ht="15.75">
      <c r="A27" s="9" t="s">
        <v>368</v>
      </c>
    </row>
  </sheetData>
  <sheetProtection/>
  <mergeCells count="36">
    <mergeCell ref="Z11:AA11"/>
    <mergeCell ref="L6:M6"/>
    <mergeCell ref="L7:M7"/>
    <mergeCell ref="R7:S7"/>
    <mergeCell ref="N6:O6"/>
    <mergeCell ref="J7:K7"/>
    <mergeCell ref="Z6:AA6"/>
    <mergeCell ref="R6:S6"/>
    <mergeCell ref="T6:U6"/>
    <mergeCell ref="Z7:AA8"/>
    <mergeCell ref="P2:AA2"/>
    <mergeCell ref="A25:H25"/>
    <mergeCell ref="A2:N2"/>
    <mergeCell ref="F7:G7"/>
    <mergeCell ref="F6:G6"/>
    <mergeCell ref="H6:I6"/>
    <mergeCell ref="H7:I7"/>
    <mergeCell ref="J6:K6"/>
    <mergeCell ref="A4:B6"/>
    <mergeCell ref="X6:Y6"/>
    <mergeCell ref="C4:M4"/>
    <mergeCell ref="P6:Q6"/>
    <mergeCell ref="V6:W6"/>
    <mergeCell ref="C5:M5"/>
    <mergeCell ref="N4:AA4"/>
    <mergeCell ref="N5:AA5"/>
    <mergeCell ref="Z12:AA12"/>
    <mergeCell ref="Z9:AA9"/>
    <mergeCell ref="Z10:AA10"/>
    <mergeCell ref="A7:B8"/>
    <mergeCell ref="V7:W7"/>
    <mergeCell ref="X7:Y7"/>
    <mergeCell ref="T7:U7"/>
    <mergeCell ref="P7:Q7"/>
    <mergeCell ref="N7:O7"/>
    <mergeCell ref="C6:E7"/>
  </mergeCells>
  <printOptions/>
  <pageMargins left="0.62" right="0.47" top="0.5905511811023623" bottom="0.6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55">
      <selection activeCell="B65" sqref="B65"/>
    </sheetView>
  </sheetViews>
  <sheetFormatPr defaultColWidth="9.00390625" defaultRowHeight="16.5"/>
  <cols>
    <col min="1" max="1" width="7.00390625" style="8" customWidth="1"/>
    <col min="2" max="2" width="5.125" style="8" customWidth="1"/>
    <col min="3" max="3" width="8.75390625" style="8" customWidth="1"/>
    <col min="4" max="4" width="8.375" style="8" customWidth="1"/>
    <col min="5" max="6" width="8.25390625" style="8" customWidth="1"/>
    <col min="7" max="7" width="8.75390625" style="8" customWidth="1"/>
    <col min="8" max="8" width="8.875" style="8" customWidth="1"/>
    <col min="9" max="9" width="9.50390625" style="8" customWidth="1"/>
    <col min="10" max="10" width="12.75390625" style="8" customWidth="1"/>
    <col min="11" max="11" width="10.375" style="8" customWidth="1"/>
    <col min="12" max="13" width="8.375" style="8" customWidth="1"/>
    <col min="14" max="14" width="8.50390625" style="8" customWidth="1"/>
    <col min="15" max="15" width="8.625" style="8" customWidth="1"/>
    <col min="16" max="16" width="7.875" style="8" customWidth="1"/>
    <col min="17" max="17" width="8.625" style="8" customWidth="1"/>
    <col min="18" max="18" width="8.25390625" style="8" customWidth="1"/>
    <col min="19" max="19" width="8.125" style="8" customWidth="1"/>
    <col min="20" max="20" width="9.125" style="8" customWidth="1"/>
    <col min="21" max="16384" width="9.00390625" style="8" customWidth="1"/>
  </cols>
  <sheetData>
    <row r="1" spans="1:19" ht="15.75">
      <c r="A1" s="4" t="s">
        <v>397</v>
      </c>
      <c r="B1" s="4"/>
      <c r="S1" s="4" t="s">
        <v>398</v>
      </c>
    </row>
    <row r="2" spans="1:20" ht="21.75" customHeight="1">
      <c r="A2" s="358" t="s">
        <v>318</v>
      </c>
      <c r="B2" s="358"/>
      <c r="C2" s="358"/>
      <c r="D2" s="358"/>
      <c r="E2" s="358"/>
      <c r="F2" s="358"/>
      <c r="G2" s="358"/>
      <c r="H2" s="358"/>
      <c r="I2" s="358"/>
      <c r="J2" s="358"/>
      <c r="K2" s="361" t="s">
        <v>319</v>
      </c>
      <c r="L2" s="362"/>
      <c r="M2" s="362"/>
      <c r="N2" s="362"/>
      <c r="O2" s="362"/>
      <c r="P2" s="362"/>
      <c r="Q2" s="362"/>
      <c r="R2" s="362"/>
      <c r="S2" s="362"/>
      <c r="T2" s="362"/>
    </row>
    <row r="3" spans="1:20" ht="15.75" customHeight="1" thickBot="1">
      <c r="A3" s="42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2.5" customHeight="1">
      <c r="A4" s="363" t="s">
        <v>116</v>
      </c>
      <c r="B4" s="364"/>
      <c r="C4" s="352" t="s">
        <v>36</v>
      </c>
      <c r="D4" s="352" t="s">
        <v>50</v>
      </c>
      <c r="E4" s="352" t="s">
        <v>241</v>
      </c>
      <c r="F4" s="352" t="s">
        <v>295</v>
      </c>
      <c r="G4" s="352" t="s">
        <v>242</v>
      </c>
      <c r="H4" s="352" t="s">
        <v>298</v>
      </c>
      <c r="I4" s="368" t="s">
        <v>297</v>
      </c>
      <c r="J4" s="369"/>
      <c r="K4" s="370"/>
      <c r="L4" s="352" t="s">
        <v>232</v>
      </c>
      <c r="M4" s="299" t="s">
        <v>300</v>
      </c>
      <c r="N4" s="318"/>
      <c r="O4" s="318"/>
      <c r="P4" s="318"/>
      <c r="Q4" s="318"/>
      <c r="R4" s="318"/>
      <c r="S4" s="318"/>
      <c r="T4" s="318"/>
    </row>
    <row r="5" spans="1:20" ht="22.5" customHeight="1">
      <c r="A5" s="365"/>
      <c r="B5" s="366"/>
      <c r="C5" s="353"/>
      <c r="D5" s="353"/>
      <c r="E5" s="353"/>
      <c r="F5" s="367"/>
      <c r="G5" s="353"/>
      <c r="H5" s="353"/>
      <c r="I5" s="371" t="s">
        <v>299</v>
      </c>
      <c r="J5" s="372"/>
      <c r="K5" s="373"/>
      <c r="L5" s="353"/>
      <c r="M5" s="350" t="s">
        <v>301</v>
      </c>
      <c r="N5" s="351"/>
      <c r="O5" s="351"/>
      <c r="P5" s="351"/>
      <c r="Q5" s="351"/>
      <c r="R5" s="351"/>
      <c r="S5" s="351"/>
      <c r="T5" s="351"/>
    </row>
    <row r="6" spans="1:20" ht="69" customHeight="1">
      <c r="A6" s="365"/>
      <c r="B6" s="366"/>
      <c r="C6" s="353"/>
      <c r="D6" s="353"/>
      <c r="E6" s="353"/>
      <c r="F6" s="367"/>
      <c r="G6" s="353"/>
      <c r="H6" s="353"/>
      <c r="I6" s="156" t="s">
        <v>313</v>
      </c>
      <c r="J6" s="155" t="s">
        <v>231</v>
      </c>
      <c r="K6" s="195" t="s">
        <v>230</v>
      </c>
      <c r="L6" s="353"/>
      <c r="M6" s="195" t="s">
        <v>233</v>
      </c>
      <c r="N6" s="156" t="s">
        <v>236</v>
      </c>
      <c r="O6" s="156" t="s">
        <v>237</v>
      </c>
      <c r="P6" s="156" t="s">
        <v>238</v>
      </c>
      <c r="Q6" s="156" t="s">
        <v>239</v>
      </c>
      <c r="R6" s="374" t="s">
        <v>302</v>
      </c>
      <c r="S6" s="375"/>
      <c r="T6" s="156" t="s">
        <v>234</v>
      </c>
    </row>
    <row r="7" spans="1:20" ht="73.5" customHeight="1" thickBot="1">
      <c r="A7" s="356" t="s">
        <v>100</v>
      </c>
      <c r="B7" s="357"/>
      <c r="C7" s="192" t="s">
        <v>293</v>
      </c>
      <c r="D7" s="193" t="s">
        <v>101</v>
      </c>
      <c r="E7" s="193" t="s">
        <v>294</v>
      </c>
      <c r="F7" s="193" t="s">
        <v>296</v>
      </c>
      <c r="G7" s="193" t="s">
        <v>102</v>
      </c>
      <c r="H7" s="193" t="s">
        <v>103</v>
      </c>
      <c r="I7" s="192" t="s">
        <v>314</v>
      </c>
      <c r="J7" s="121" t="s">
        <v>105</v>
      </c>
      <c r="K7" s="121" t="s">
        <v>106</v>
      </c>
      <c r="L7" s="122" t="s">
        <v>107</v>
      </c>
      <c r="M7" s="121" t="s">
        <v>108</v>
      </c>
      <c r="N7" s="121" t="s">
        <v>109</v>
      </c>
      <c r="O7" s="121" t="s">
        <v>110</v>
      </c>
      <c r="P7" s="121" t="s">
        <v>111</v>
      </c>
      <c r="Q7" s="122" t="s">
        <v>112</v>
      </c>
      <c r="R7" s="206" t="s">
        <v>303</v>
      </c>
      <c r="S7" s="207" t="s">
        <v>304</v>
      </c>
      <c r="T7" s="122" t="s">
        <v>113</v>
      </c>
    </row>
    <row r="8" spans="1:20" ht="10.5" customHeight="1">
      <c r="A8" s="268"/>
      <c r="B8" s="262"/>
      <c r="C8" s="269"/>
      <c r="D8" s="269"/>
      <c r="E8" s="269"/>
      <c r="F8" s="269"/>
      <c r="G8" s="269"/>
      <c r="H8" s="269"/>
      <c r="I8" s="269"/>
      <c r="J8" s="270"/>
      <c r="K8" s="270"/>
      <c r="L8" s="270"/>
      <c r="M8" s="270"/>
      <c r="N8" s="270"/>
      <c r="O8" s="270"/>
      <c r="P8" s="270"/>
      <c r="Q8" s="270"/>
      <c r="R8" s="271"/>
      <c r="S8" s="272"/>
      <c r="T8" s="270"/>
    </row>
    <row r="9" spans="1:20" s="216" customFormat="1" ht="25.5" customHeight="1">
      <c r="A9" s="264" t="s">
        <v>149</v>
      </c>
      <c r="B9" s="265" t="s">
        <v>56</v>
      </c>
      <c r="C9" s="214">
        <v>5</v>
      </c>
      <c r="D9" s="214">
        <v>862</v>
      </c>
      <c r="E9" s="214">
        <v>3369</v>
      </c>
      <c r="F9" s="214"/>
      <c r="G9" s="214">
        <v>380</v>
      </c>
      <c r="H9" s="214">
        <v>5</v>
      </c>
      <c r="I9" s="215">
        <f aca="true" t="shared" si="0" ref="I9:I21">SUM(J9:K9)</f>
        <v>900000</v>
      </c>
      <c r="J9" s="194">
        <v>900000</v>
      </c>
      <c r="K9" s="194">
        <v>0</v>
      </c>
      <c r="L9" s="214">
        <v>5</v>
      </c>
      <c r="M9" s="214">
        <v>0</v>
      </c>
      <c r="N9" s="214">
        <v>0</v>
      </c>
      <c r="O9" s="214">
        <v>1</v>
      </c>
      <c r="P9" s="214">
        <v>5</v>
      </c>
      <c r="Q9" s="214">
        <v>1</v>
      </c>
      <c r="R9" s="214">
        <v>3</v>
      </c>
      <c r="T9" s="214">
        <v>0</v>
      </c>
    </row>
    <row r="10" spans="1:20" s="216" customFormat="1" ht="25.5" customHeight="1">
      <c r="A10" s="264" t="s">
        <v>151</v>
      </c>
      <c r="B10" s="265" t="s">
        <v>57</v>
      </c>
      <c r="C10" s="214">
        <v>5</v>
      </c>
      <c r="D10" s="214">
        <v>860</v>
      </c>
      <c r="E10" s="214">
        <v>3401</v>
      </c>
      <c r="F10" s="214"/>
      <c r="G10" s="214">
        <v>452</v>
      </c>
      <c r="H10" s="214">
        <v>5</v>
      </c>
      <c r="I10" s="215">
        <f t="shared" si="0"/>
        <v>1309000</v>
      </c>
      <c r="J10" s="194">
        <v>1050000</v>
      </c>
      <c r="K10" s="194">
        <v>259000</v>
      </c>
      <c r="L10" s="214">
        <v>4</v>
      </c>
      <c r="M10" s="214">
        <v>0</v>
      </c>
      <c r="N10" s="214">
        <v>1</v>
      </c>
      <c r="O10" s="214">
        <v>1</v>
      </c>
      <c r="P10" s="214">
        <v>5</v>
      </c>
      <c r="Q10" s="214">
        <v>5</v>
      </c>
      <c r="R10" s="214">
        <v>1</v>
      </c>
      <c r="T10" s="214">
        <v>0</v>
      </c>
    </row>
    <row r="11" spans="1:20" s="216" customFormat="1" ht="25.5" customHeight="1">
      <c r="A11" s="264" t="s">
        <v>152</v>
      </c>
      <c r="B11" s="265" t="s">
        <v>58</v>
      </c>
      <c r="C11" s="214">
        <v>5</v>
      </c>
      <c r="D11" s="214">
        <v>874</v>
      </c>
      <c r="E11" s="214">
        <v>3372</v>
      </c>
      <c r="F11" s="214"/>
      <c r="G11" s="214">
        <v>505</v>
      </c>
      <c r="H11" s="214">
        <v>6</v>
      </c>
      <c r="I11" s="215">
        <f t="shared" si="0"/>
        <v>500900</v>
      </c>
      <c r="J11" s="194">
        <v>381900</v>
      </c>
      <c r="K11" s="194">
        <v>119000</v>
      </c>
      <c r="L11" s="214">
        <v>5</v>
      </c>
      <c r="M11" s="214">
        <v>9</v>
      </c>
      <c r="N11" s="214">
        <v>0</v>
      </c>
      <c r="O11" s="214">
        <v>0</v>
      </c>
      <c r="P11" s="214">
        <v>2</v>
      </c>
      <c r="Q11" s="214">
        <v>2</v>
      </c>
      <c r="R11" s="214">
        <v>5</v>
      </c>
      <c r="T11" s="214">
        <v>1</v>
      </c>
    </row>
    <row r="12" spans="1:20" s="216" customFormat="1" ht="25.5" customHeight="1">
      <c r="A12" s="264" t="s">
        <v>153</v>
      </c>
      <c r="B12" s="265" t="s">
        <v>59</v>
      </c>
      <c r="C12" s="214">
        <v>5</v>
      </c>
      <c r="D12" s="214">
        <v>874</v>
      </c>
      <c r="E12" s="214">
        <v>3372</v>
      </c>
      <c r="F12" s="214"/>
      <c r="G12" s="214">
        <v>505</v>
      </c>
      <c r="H12" s="214">
        <v>6</v>
      </c>
      <c r="I12" s="215">
        <f t="shared" si="0"/>
        <v>500900</v>
      </c>
      <c r="J12" s="194">
        <v>381900</v>
      </c>
      <c r="K12" s="194">
        <v>119000</v>
      </c>
      <c r="L12" s="214">
        <v>5</v>
      </c>
      <c r="M12" s="214">
        <v>9</v>
      </c>
      <c r="N12" s="214">
        <v>0</v>
      </c>
      <c r="O12" s="214">
        <v>0</v>
      </c>
      <c r="P12" s="214">
        <v>2</v>
      </c>
      <c r="Q12" s="214">
        <v>2</v>
      </c>
      <c r="R12" s="214">
        <v>5</v>
      </c>
      <c r="T12" s="214">
        <v>1</v>
      </c>
    </row>
    <row r="13" spans="1:20" s="216" customFormat="1" ht="25.5" customHeight="1">
      <c r="A13" s="264" t="s">
        <v>154</v>
      </c>
      <c r="B13" s="265" t="s">
        <v>117</v>
      </c>
      <c r="C13" s="214">
        <v>5</v>
      </c>
      <c r="D13" s="214">
        <v>944</v>
      </c>
      <c r="E13" s="214">
        <v>3373</v>
      </c>
      <c r="F13" s="214"/>
      <c r="G13" s="214">
        <v>578</v>
      </c>
      <c r="H13" s="214">
        <v>6</v>
      </c>
      <c r="I13" s="215">
        <f t="shared" si="0"/>
        <v>3872950</v>
      </c>
      <c r="J13" s="194">
        <v>2670000</v>
      </c>
      <c r="K13" s="194">
        <f>SUM(K20:K23)</f>
        <v>1202950</v>
      </c>
      <c r="L13" s="214">
        <v>5</v>
      </c>
      <c r="M13" s="214">
        <v>66</v>
      </c>
      <c r="N13" s="214">
        <v>61</v>
      </c>
      <c r="O13" s="214">
        <v>2</v>
      </c>
      <c r="P13" s="214">
        <v>4</v>
      </c>
      <c r="Q13" s="214">
        <v>3</v>
      </c>
      <c r="R13" s="214">
        <v>5</v>
      </c>
      <c r="T13" s="214">
        <v>0</v>
      </c>
    </row>
    <row r="14" spans="1:20" s="216" customFormat="1" ht="25.5" customHeight="1">
      <c r="A14" s="264" t="s">
        <v>155</v>
      </c>
      <c r="B14" s="265" t="s">
        <v>157</v>
      </c>
      <c r="C14" s="214">
        <v>5</v>
      </c>
      <c r="D14" s="214">
        <v>962</v>
      </c>
      <c r="E14" s="214">
        <v>3422</v>
      </c>
      <c r="F14" s="214"/>
      <c r="G14" s="214">
        <v>578</v>
      </c>
      <c r="H14" s="214">
        <v>6</v>
      </c>
      <c r="I14" s="215">
        <f t="shared" si="0"/>
        <v>2856150</v>
      </c>
      <c r="J14" s="194">
        <v>2670000</v>
      </c>
      <c r="K14" s="194">
        <v>186150</v>
      </c>
      <c r="L14" s="214">
        <v>5</v>
      </c>
      <c r="M14" s="214">
        <v>66</v>
      </c>
      <c r="N14" s="214">
        <v>61</v>
      </c>
      <c r="O14" s="214">
        <v>2</v>
      </c>
      <c r="P14" s="214">
        <v>4</v>
      </c>
      <c r="Q14" s="214">
        <v>3</v>
      </c>
      <c r="R14" s="214">
        <v>5</v>
      </c>
      <c r="T14" s="214">
        <v>0</v>
      </c>
    </row>
    <row r="15" spans="1:20" s="216" customFormat="1" ht="25.5" customHeight="1">
      <c r="A15" s="264" t="s">
        <v>190</v>
      </c>
      <c r="B15" s="265" t="s">
        <v>191</v>
      </c>
      <c r="C15" s="214">
        <v>5</v>
      </c>
      <c r="D15" s="214">
        <v>981</v>
      </c>
      <c r="E15" s="214">
        <v>3311</v>
      </c>
      <c r="F15" s="214"/>
      <c r="G15" s="214">
        <v>624</v>
      </c>
      <c r="H15" s="214">
        <v>6</v>
      </c>
      <c r="I15" s="215">
        <f t="shared" si="0"/>
        <v>4114150</v>
      </c>
      <c r="J15" s="194">
        <v>3940000</v>
      </c>
      <c r="K15" s="194">
        <v>174150</v>
      </c>
      <c r="L15" s="214">
        <v>5</v>
      </c>
      <c r="M15" s="214">
        <v>66</v>
      </c>
      <c r="N15" s="214">
        <v>61</v>
      </c>
      <c r="O15" s="214">
        <v>2</v>
      </c>
      <c r="P15" s="214">
        <v>4</v>
      </c>
      <c r="Q15" s="214">
        <v>2</v>
      </c>
      <c r="R15" s="214">
        <v>5</v>
      </c>
      <c r="T15" s="214">
        <v>0</v>
      </c>
    </row>
    <row r="16" spans="1:20" s="216" customFormat="1" ht="25.5" customHeight="1">
      <c r="A16" s="264" t="s">
        <v>192</v>
      </c>
      <c r="B16" s="265" t="s">
        <v>199</v>
      </c>
      <c r="C16" s="214">
        <v>5</v>
      </c>
      <c r="D16" s="214">
        <v>981</v>
      </c>
      <c r="E16" s="214">
        <v>3323</v>
      </c>
      <c r="F16" s="214"/>
      <c r="G16" s="214">
        <v>747</v>
      </c>
      <c r="H16" s="214">
        <v>5</v>
      </c>
      <c r="I16" s="215">
        <f t="shared" si="0"/>
        <v>2020519</v>
      </c>
      <c r="J16" s="217">
        <v>1970519</v>
      </c>
      <c r="K16" s="194">
        <v>50000</v>
      </c>
      <c r="L16" s="214">
        <v>5</v>
      </c>
      <c r="M16" s="214">
        <v>37</v>
      </c>
      <c r="N16" s="214">
        <v>112</v>
      </c>
      <c r="O16" s="214">
        <v>0</v>
      </c>
      <c r="P16" s="214">
        <v>2</v>
      </c>
      <c r="Q16" s="214">
        <v>4</v>
      </c>
      <c r="R16" s="214">
        <v>1</v>
      </c>
      <c r="T16" s="214">
        <v>0</v>
      </c>
    </row>
    <row r="17" spans="1:20" s="216" customFormat="1" ht="25.5" customHeight="1">
      <c r="A17" s="264" t="s">
        <v>195</v>
      </c>
      <c r="B17" s="265" t="s">
        <v>196</v>
      </c>
      <c r="C17" s="214">
        <f>SUM(C20:C23)</f>
        <v>20</v>
      </c>
      <c r="D17" s="214">
        <v>981</v>
      </c>
      <c r="E17" s="214">
        <v>3329</v>
      </c>
      <c r="F17" s="214"/>
      <c r="G17" s="214">
        <v>894</v>
      </c>
      <c r="H17" s="214">
        <v>5</v>
      </c>
      <c r="I17" s="215">
        <f t="shared" si="0"/>
        <v>4453700</v>
      </c>
      <c r="J17" s="194">
        <v>4267550</v>
      </c>
      <c r="K17" s="194">
        <v>186150</v>
      </c>
      <c r="L17" s="214">
        <v>5</v>
      </c>
      <c r="M17" s="214">
        <v>13</v>
      </c>
      <c r="N17" s="214">
        <v>16</v>
      </c>
      <c r="O17" s="214">
        <v>4</v>
      </c>
      <c r="P17" s="214">
        <v>2</v>
      </c>
      <c r="Q17" s="214">
        <v>3</v>
      </c>
      <c r="R17" s="214">
        <v>4</v>
      </c>
      <c r="T17" s="214">
        <f>SUM(T20:T23)</f>
        <v>3</v>
      </c>
    </row>
    <row r="18" spans="1:20" s="216" customFormat="1" ht="25.5" customHeight="1">
      <c r="A18" s="264" t="s">
        <v>207</v>
      </c>
      <c r="B18" s="265" t="s">
        <v>206</v>
      </c>
      <c r="C18" s="214">
        <v>5</v>
      </c>
      <c r="D18" s="214">
        <v>981</v>
      </c>
      <c r="E18" s="214">
        <v>3329</v>
      </c>
      <c r="F18" s="214"/>
      <c r="G18" s="214">
        <v>894</v>
      </c>
      <c r="H18" s="214">
        <v>5</v>
      </c>
      <c r="I18" s="215">
        <f t="shared" si="0"/>
        <v>4453700</v>
      </c>
      <c r="J18" s="194">
        <v>4267550</v>
      </c>
      <c r="K18" s="194">
        <v>186150</v>
      </c>
      <c r="L18" s="214">
        <v>5</v>
      </c>
      <c r="M18" s="214">
        <v>13</v>
      </c>
      <c r="N18" s="214">
        <v>16</v>
      </c>
      <c r="O18" s="214">
        <v>4</v>
      </c>
      <c r="P18" s="214">
        <v>2</v>
      </c>
      <c r="Q18" s="214">
        <v>3</v>
      </c>
      <c r="R18" s="214">
        <v>4</v>
      </c>
      <c r="T18" s="214">
        <f>SUM(T20:T23)</f>
        <v>3</v>
      </c>
    </row>
    <row r="19" spans="1:20" s="216" customFormat="1" ht="25.5" customHeight="1">
      <c r="A19" s="264" t="s">
        <v>212</v>
      </c>
      <c r="B19" s="265" t="s">
        <v>210</v>
      </c>
      <c r="C19" s="214">
        <v>5</v>
      </c>
      <c r="D19" s="214">
        <v>1048</v>
      </c>
      <c r="E19" s="214">
        <v>3560</v>
      </c>
      <c r="F19" s="214"/>
      <c r="G19" s="214">
        <v>578</v>
      </c>
      <c r="H19" s="214">
        <v>5</v>
      </c>
      <c r="I19" s="215">
        <f t="shared" si="0"/>
        <v>1639000</v>
      </c>
      <c r="J19" s="194">
        <v>1550000</v>
      </c>
      <c r="K19" s="194">
        <v>89000</v>
      </c>
      <c r="L19" s="214">
        <v>5</v>
      </c>
      <c r="M19" s="214">
        <v>55</v>
      </c>
      <c r="N19" s="214">
        <v>122</v>
      </c>
      <c r="O19" s="214">
        <f>SUM(O20:O23)</f>
        <v>0</v>
      </c>
      <c r="P19" s="214">
        <v>2</v>
      </c>
      <c r="Q19" s="214">
        <v>4</v>
      </c>
      <c r="R19" s="214">
        <v>1</v>
      </c>
      <c r="T19" s="214">
        <f>SUM(T20:T23)</f>
        <v>3</v>
      </c>
    </row>
    <row r="20" spans="1:20" s="218" customFormat="1" ht="25.5" customHeight="1">
      <c r="A20" s="264" t="s">
        <v>217</v>
      </c>
      <c r="B20" s="265" t="s">
        <v>215</v>
      </c>
      <c r="C20" s="212">
        <v>5</v>
      </c>
      <c r="D20" s="214">
        <v>1061</v>
      </c>
      <c r="E20" s="214">
        <v>3517</v>
      </c>
      <c r="F20" s="212"/>
      <c r="G20" s="212">
        <v>480</v>
      </c>
      <c r="H20" s="212">
        <v>5</v>
      </c>
      <c r="I20" s="215">
        <f t="shared" si="0"/>
        <v>1744000</v>
      </c>
      <c r="J20" s="194">
        <v>1612000</v>
      </c>
      <c r="K20" s="194">
        <v>132000</v>
      </c>
      <c r="L20" s="213">
        <v>5</v>
      </c>
      <c r="M20" s="212">
        <v>60</v>
      </c>
      <c r="N20" s="212">
        <v>125</v>
      </c>
      <c r="O20" s="212">
        <v>0</v>
      </c>
      <c r="P20" s="212">
        <v>2</v>
      </c>
      <c r="Q20" s="212">
        <v>4</v>
      </c>
      <c r="R20" s="212">
        <v>1</v>
      </c>
      <c r="T20" s="212">
        <v>0</v>
      </c>
    </row>
    <row r="21" spans="1:20" s="216" customFormat="1" ht="25.5" customHeight="1">
      <c r="A21" s="264" t="s">
        <v>289</v>
      </c>
      <c r="B21" s="265" t="s">
        <v>272</v>
      </c>
      <c r="C21" s="212">
        <v>5</v>
      </c>
      <c r="D21" s="214">
        <v>1078</v>
      </c>
      <c r="E21" s="214">
        <v>3520</v>
      </c>
      <c r="F21" s="212">
        <v>90</v>
      </c>
      <c r="G21" s="212">
        <v>640</v>
      </c>
      <c r="H21" s="212">
        <v>5</v>
      </c>
      <c r="I21" s="215">
        <f t="shared" si="0"/>
        <v>2623000</v>
      </c>
      <c r="J21" s="194">
        <v>2500000</v>
      </c>
      <c r="K21" s="194">
        <v>123000</v>
      </c>
      <c r="L21" s="213">
        <v>5</v>
      </c>
      <c r="M21" s="212">
        <v>0</v>
      </c>
      <c r="N21" s="212">
        <v>0</v>
      </c>
      <c r="O21" s="212">
        <v>0</v>
      </c>
      <c r="P21" s="212">
        <v>0</v>
      </c>
      <c r="Q21" s="212">
        <v>2</v>
      </c>
      <c r="R21" s="212">
        <v>0</v>
      </c>
      <c r="S21" s="212">
        <v>0</v>
      </c>
      <c r="T21" s="212">
        <v>2</v>
      </c>
    </row>
    <row r="22" spans="1:20" s="216" customFormat="1" ht="25.5" customHeight="1">
      <c r="A22" s="264" t="s">
        <v>325</v>
      </c>
      <c r="B22" s="265" t="s">
        <v>323</v>
      </c>
      <c r="C22" s="212">
        <v>5</v>
      </c>
      <c r="D22" s="214">
        <v>1098</v>
      </c>
      <c r="E22" s="214">
        <v>3502</v>
      </c>
      <c r="F22" s="212">
        <v>90</v>
      </c>
      <c r="G22" s="212">
        <v>639</v>
      </c>
      <c r="H22" s="212">
        <v>5</v>
      </c>
      <c r="I22" s="215">
        <f>SUM(J22:K22)</f>
        <v>1940000</v>
      </c>
      <c r="J22" s="194">
        <v>1500000</v>
      </c>
      <c r="K22" s="194">
        <v>440000</v>
      </c>
      <c r="L22" s="213">
        <v>5</v>
      </c>
      <c r="M22" s="212">
        <v>0</v>
      </c>
      <c r="N22" s="212">
        <v>0</v>
      </c>
      <c r="O22" s="212">
        <v>0</v>
      </c>
      <c r="P22" s="212">
        <v>0</v>
      </c>
      <c r="Q22" s="212">
        <v>2</v>
      </c>
      <c r="R22" s="212">
        <v>1</v>
      </c>
      <c r="S22" s="212">
        <v>10</v>
      </c>
      <c r="T22" s="212">
        <v>1</v>
      </c>
    </row>
    <row r="23" spans="1:20" ht="25.5" customHeight="1">
      <c r="A23" s="264" t="s">
        <v>375</v>
      </c>
      <c r="B23" s="265" t="s">
        <v>374</v>
      </c>
      <c r="C23" s="212">
        <v>5</v>
      </c>
      <c r="D23" s="214">
        <v>1111</v>
      </c>
      <c r="E23" s="214">
        <v>3669</v>
      </c>
      <c r="F23" s="212">
        <v>90</v>
      </c>
      <c r="G23" s="212">
        <v>535</v>
      </c>
      <c r="H23" s="212">
        <v>5</v>
      </c>
      <c r="I23" s="215">
        <f>SUM(J23:K23)</f>
        <v>11825811</v>
      </c>
      <c r="J23" s="194">
        <v>11317861</v>
      </c>
      <c r="K23" s="194">
        <v>507950</v>
      </c>
      <c r="L23" s="213">
        <v>5</v>
      </c>
      <c r="M23" s="212">
        <v>0</v>
      </c>
      <c r="N23" s="212">
        <v>0</v>
      </c>
      <c r="O23" s="212">
        <v>0</v>
      </c>
      <c r="P23" s="212">
        <v>0</v>
      </c>
      <c r="Q23" s="212">
        <v>2</v>
      </c>
      <c r="R23" s="212">
        <v>1</v>
      </c>
      <c r="S23" s="212">
        <v>10</v>
      </c>
      <c r="T23" s="212">
        <v>0</v>
      </c>
    </row>
    <row r="24" spans="1:20" ht="25.5" customHeight="1">
      <c r="A24" s="264" t="s">
        <v>386</v>
      </c>
      <c r="B24" s="265" t="s">
        <v>387</v>
      </c>
      <c r="C24" s="212">
        <v>5</v>
      </c>
      <c r="D24" s="214">
        <v>1102</v>
      </c>
      <c r="E24" s="214">
        <v>3586</v>
      </c>
      <c r="F24" s="212">
        <v>85</v>
      </c>
      <c r="G24" s="212">
        <v>416</v>
      </c>
      <c r="H24" s="212">
        <v>5</v>
      </c>
      <c r="I24" s="215">
        <f>SUM(J24:K24)</f>
        <v>6375205</v>
      </c>
      <c r="J24" s="194">
        <v>5632457</v>
      </c>
      <c r="K24" s="194">
        <v>742748</v>
      </c>
      <c r="L24" s="213">
        <v>5</v>
      </c>
      <c r="M24" s="212">
        <v>0</v>
      </c>
      <c r="N24" s="212">
        <v>0</v>
      </c>
      <c r="O24" s="212">
        <v>0</v>
      </c>
      <c r="P24" s="212">
        <v>0</v>
      </c>
      <c r="Q24" s="212">
        <v>2</v>
      </c>
      <c r="R24" s="212">
        <v>2</v>
      </c>
      <c r="S24" s="212">
        <v>45</v>
      </c>
      <c r="T24" s="212">
        <v>0</v>
      </c>
    </row>
    <row r="25" spans="1:20" ht="25.5" customHeight="1">
      <c r="A25" s="264" t="s">
        <v>408</v>
      </c>
      <c r="B25" s="265" t="s">
        <v>409</v>
      </c>
      <c r="C25" s="212">
        <v>5</v>
      </c>
      <c r="D25" s="214">
        <v>1121</v>
      </c>
      <c r="E25" s="214">
        <v>3612</v>
      </c>
      <c r="F25" s="212">
        <v>84</v>
      </c>
      <c r="G25" s="212">
        <v>633</v>
      </c>
      <c r="H25" s="212">
        <v>5</v>
      </c>
      <c r="I25" s="215">
        <f>SUM(J25:K25)</f>
        <v>9655872</v>
      </c>
      <c r="J25" s="194">
        <v>9151963</v>
      </c>
      <c r="K25" s="194">
        <v>503909</v>
      </c>
      <c r="L25" s="213">
        <v>5</v>
      </c>
      <c r="M25" s="212">
        <v>0</v>
      </c>
      <c r="N25" s="212">
        <v>0</v>
      </c>
      <c r="O25" s="212">
        <v>0</v>
      </c>
      <c r="P25" s="212">
        <v>0</v>
      </c>
      <c r="Q25" s="212">
        <v>2</v>
      </c>
      <c r="R25" s="212">
        <v>2</v>
      </c>
      <c r="S25" s="212">
        <v>117</v>
      </c>
      <c r="T25" s="212">
        <v>0</v>
      </c>
    </row>
    <row r="26" spans="1:20" ht="25.5" customHeight="1">
      <c r="A26" s="264"/>
      <c r="B26" s="265"/>
      <c r="C26" s="212"/>
      <c r="D26" s="214"/>
      <c r="E26" s="214"/>
      <c r="F26" s="212"/>
      <c r="G26" s="212"/>
      <c r="H26" s="212"/>
      <c r="I26" s="215"/>
      <c r="J26" s="194"/>
      <c r="K26" s="194"/>
      <c r="L26" s="213"/>
      <c r="M26" s="212"/>
      <c r="N26" s="212"/>
      <c r="O26" s="212"/>
      <c r="P26" s="212"/>
      <c r="Q26" s="212"/>
      <c r="R26" s="212"/>
      <c r="S26" s="212"/>
      <c r="T26" s="212"/>
    </row>
    <row r="27" spans="1:20" ht="24" customHeight="1">
      <c r="A27" s="118"/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</row>
    <row r="28" spans="1:20" ht="15.75">
      <c r="A28" s="359"/>
      <c r="B28" s="359"/>
      <c r="C28" s="359"/>
      <c r="D28" s="359"/>
      <c r="E28" s="360"/>
      <c r="F28" s="360"/>
      <c r="G28" s="360"/>
      <c r="H28" s="360"/>
      <c r="I28" s="360"/>
      <c r="J28" s="360"/>
      <c r="K28" s="145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0" ht="16.5" customHeight="1" hidden="1">
      <c r="A29" s="146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1:20" ht="14.25" customHeight="1">
      <c r="A30" s="354" t="s">
        <v>268</v>
      </c>
      <c r="B30" s="354"/>
      <c r="C30" s="355"/>
      <c r="D30" s="355"/>
      <c r="E30" s="355"/>
      <c r="F30" s="355"/>
      <c r="G30" s="355"/>
      <c r="H30" s="355"/>
      <c r="I30" s="355"/>
      <c r="J30" s="355"/>
      <c r="K30" s="146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20" ht="15.75" customHeight="1">
      <c r="A31" s="382" t="s">
        <v>315</v>
      </c>
      <c r="B31" s="382"/>
      <c r="C31" s="383"/>
      <c r="D31" s="383"/>
      <c r="E31" s="383"/>
      <c r="F31" s="383"/>
      <c r="G31" s="383"/>
      <c r="H31" s="383"/>
      <c r="I31" s="383"/>
      <c r="J31" s="383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10" ht="12" customHeight="1">
      <c r="A32" s="297"/>
      <c r="B32" s="297"/>
      <c r="C32" s="298"/>
      <c r="D32" s="298"/>
      <c r="E32" s="298"/>
      <c r="F32" s="298"/>
      <c r="G32" s="298"/>
      <c r="H32" s="298"/>
      <c r="I32" s="298"/>
      <c r="J32" s="298"/>
    </row>
    <row r="33" spans="1:2" ht="15.75">
      <c r="A33" s="4" t="s">
        <v>399</v>
      </c>
      <c r="B33" s="4"/>
    </row>
    <row r="34" spans="1:11" ht="21.75">
      <c r="A34" s="358" t="s">
        <v>318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</row>
    <row r="35" spans="1:11" ht="22.5" thickBo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</row>
    <row r="36" spans="1:11" ht="22.5" customHeight="1">
      <c r="A36" s="299" t="s">
        <v>300</v>
      </c>
      <c r="B36" s="318"/>
      <c r="C36" s="318"/>
      <c r="D36" s="318"/>
      <c r="E36" s="318"/>
      <c r="F36" s="318"/>
      <c r="G36" s="318"/>
      <c r="H36" s="318"/>
      <c r="I36" s="318"/>
      <c r="J36" s="319"/>
      <c r="K36" s="191"/>
    </row>
    <row r="37" spans="1:11" ht="22.5" customHeight="1" thickBot="1">
      <c r="A37" s="350" t="s">
        <v>301</v>
      </c>
      <c r="B37" s="351"/>
      <c r="C37" s="330"/>
      <c r="D37" s="330"/>
      <c r="E37" s="351"/>
      <c r="F37" s="351"/>
      <c r="G37" s="351"/>
      <c r="H37" s="351"/>
      <c r="I37" s="351"/>
      <c r="J37" s="381"/>
      <c r="K37" s="191"/>
    </row>
    <row r="38" spans="1:10" ht="15.75">
      <c r="A38" s="363" t="s">
        <v>116</v>
      </c>
      <c r="B38" s="364"/>
      <c r="C38" s="385" t="s">
        <v>240</v>
      </c>
      <c r="D38" s="352" t="s">
        <v>235</v>
      </c>
      <c r="E38" s="352" t="s">
        <v>305</v>
      </c>
      <c r="F38" s="379" t="s">
        <v>311</v>
      </c>
      <c r="G38" s="299"/>
      <c r="H38" s="318"/>
      <c r="I38" s="319"/>
      <c r="J38" s="190"/>
    </row>
    <row r="39" spans="1:10" ht="15.75">
      <c r="A39" s="365"/>
      <c r="B39" s="366"/>
      <c r="C39" s="384"/>
      <c r="D39" s="384"/>
      <c r="E39" s="353"/>
      <c r="F39" s="380" t="s">
        <v>312</v>
      </c>
      <c r="G39" s="350"/>
      <c r="H39" s="351"/>
      <c r="I39" s="381"/>
      <c r="J39" s="196"/>
    </row>
    <row r="40" spans="1:10" ht="38.25" customHeight="1">
      <c r="A40" s="365"/>
      <c r="B40" s="366"/>
      <c r="C40" s="384"/>
      <c r="D40" s="384"/>
      <c r="E40" s="353"/>
      <c r="F40" s="377" t="s">
        <v>309</v>
      </c>
      <c r="G40" s="378"/>
      <c r="H40" s="377" t="s">
        <v>310</v>
      </c>
      <c r="I40" s="378"/>
      <c r="J40" s="196"/>
    </row>
    <row r="41" spans="1:10" ht="60.75" customHeight="1" thickBot="1">
      <c r="A41" s="356" t="s">
        <v>100</v>
      </c>
      <c r="B41" s="357"/>
      <c r="C41" s="122" t="s">
        <v>114</v>
      </c>
      <c r="D41" s="122" t="s">
        <v>115</v>
      </c>
      <c r="E41" s="192" t="s">
        <v>306</v>
      </c>
      <c r="F41" s="376" t="s">
        <v>307</v>
      </c>
      <c r="G41" s="386"/>
      <c r="H41" s="376" t="s">
        <v>308</v>
      </c>
      <c r="I41" s="322"/>
      <c r="J41" s="189"/>
    </row>
    <row r="42" spans="1:9" ht="25.5" customHeight="1">
      <c r="A42" s="266" t="s">
        <v>149</v>
      </c>
      <c r="B42" s="267" t="s">
        <v>56</v>
      </c>
      <c r="C42" s="120">
        <v>3</v>
      </c>
      <c r="D42" s="120">
        <v>0</v>
      </c>
      <c r="F42" s="349"/>
      <c r="G42" s="349"/>
      <c r="H42" s="349"/>
      <c r="I42" s="349"/>
    </row>
    <row r="43" spans="1:9" ht="25.5" customHeight="1">
      <c r="A43" s="266" t="s">
        <v>151</v>
      </c>
      <c r="B43" s="267" t="s">
        <v>57</v>
      </c>
      <c r="C43" s="120">
        <v>0</v>
      </c>
      <c r="D43" s="120">
        <v>0</v>
      </c>
      <c r="F43" s="349"/>
      <c r="G43" s="349"/>
      <c r="H43" s="349"/>
      <c r="I43" s="349"/>
    </row>
    <row r="44" spans="1:9" ht="25.5" customHeight="1">
      <c r="A44" s="266" t="s">
        <v>152</v>
      </c>
      <c r="B44" s="267" t="s">
        <v>58</v>
      </c>
      <c r="C44" s="120">
        <v>0</v>
      </c>
      <c r="D44" s="120">
        <v>0</v>
      </c>
      <c r="F44" s="349"/>
      <c r="G44" s="349"/>
      <c r="H44" s="349"/>
      <c r="I44" s="349"/>
    </row>
    <row r="45" spans="1:9" ht="25.5" customHeight="1">
      <c r="A45" s="266" t="s">
        <v>153</v>
      </c>
      <c r="B45" s="267" t="s">
        <v>59</v>
      </c>
      <c r="C45" s="120">
        <v>0</v>
      </c>
      <c r="D45" s="120">
        <v>0</v>
      </c>
      <c r="F45" s="349"/>
      <c r="G45" s="349"/>
      <c r="H45" s="349"/>
      <c r="I45" s="349"/>
    </row>
    <row r="46" spans="1:9" ht="25.5" customHeight="1">
      <c r="A46" s="266" t="s">
        <v>154</v>
      </c>
      <c r="B46" s="267" t="s">
        <v>117</v>
      </c>
      <c r="C46" s="120">
        <v>2</v>
      </c>
      <c r="D46" s="120">
        <v>1</v>
      </c>
      <c r="F46" s="349"/>
      <c r="G46" s="349"/>
      <c r="H46" s="349"/>
      <c r="I46" s="349"/>
    </row>
    <row r="47" spans="1:9" ht="25.5" customHeight="1">
      <c r="A47" s="266" t="s">
        <v>155</v>
      </c>
      <c r="B47" s="267" t="s">
        <v>157</v>
      </c>
      <c r="C47" s="120">
        <v>2</v>
      </c>
      <c r="D47" s="120">
        <v>1</v>
      </c>
      <c r="F47" s="349"/>
      <c r="G47" s="349"/>
      <c r="H47" s="349"/>
      <c r="I47" s="349"/>
    </row>
    <row r="48" spans="1:9" ht="25.5" customHeight="1">
      <c r="A48" s="266" t="s">
        <v>190</v>
      </c>
      <c r="B48" s="267" t="s">
        <v>191</v>
      </c>
      <c r="C48" s="120">
        <v>2</v>
      </c>
      <c r="D48" s="120">
        <v>1</v>
      </c>
      <c r="F48" s="349"/>
      <c r="G48" s="349"/>
      <c r="H48" s="349"/>
      <c r="I48" s="349"/>
    </row>
    <row r="49" spans="1:9" ht="25.5" customHeight="1">
      <c r="A49" s="266" t="s">
        <v>192</v>
      </c>
      <c r="B49" s="267" t="s">
        <v>199</v>
      </c>
      <c r="C49" s="120">
        <v>0</v>
      </c>
      <c r="D49" s="120">
        <v>1</v>
      </c>
      <c r="F49" s="349"/>
      <c r="G49" s="349"/>
      <c r="H49" s="349"/>
      <c r="I49" s="349"/>
    </row>
    <row r="50" spans="1:9" ht="25.5" customHeight="1">
      <c r="A50" s="266" t="s">
        <v>195</v>
      </c>
      <c r="B50" s="267" t="s">
        <v>196</v>
      </c>
      <c r="C50" s="120">
        <v>3</v>
      </c>
      <c r="D50" s="120">
        <v>1</v>
      </c>
      <c r="F50" s="349"/>
      <c r="G50" s="349"/>
      <c r="H50" s="349"/>
      <c r="I50" s="349"/>
    </row>
    <row r="51" spans="1:9" ht="25.5" customHeight="1">
      <c r="A51" s="266" t="s">
        <v>207</v>
      </c>
      <c r="B51" s="267" t="s">
        <v>206</v>
      </c>
      <c r="C51" s="120">
        <v>3</v>
      </c>
      <c r="D51" s="120">
        <v>1</v>
      </c>
      <c r="F51" s="349"/>
      <c r="G51" s="349"/>
      <c r="H51" s="349"/>
      <c r="I51" s="349"/>
    </row>
    <row r="52" spans="1:9" ht="25.5" customHeight="1">
      <c r="A52" s="266" t="s">
        <v>212</v>
      </c>
      <c r="B52" s="267" t="s">
        <v>210</v>
      </c>
      <c r="C52" s="120">
        <f>SUM(C53:C56)</f>
        <v>2</v>
      </c>
      <c r="D52" s="120">
        <v>1</v>
      </c>
      <c r="F52" s="349"/>
      <c r="G52" s="349"/>
      <c r="H52" s="349"/>
      <c r="I52" s="349"/>
    </row>
    <row r="53" spans="1:9" ht="25.5" customHeight="1">
      <c r="A53" s="266" t="s">
        <v>217</v>
      </c>
      <c r="B53" s="267" t="s">
        <v>215</v>
      </c>
      <c r="C53" s="151">
        <v>0</v>
      </c>
      <c r="F53" s="349"/>
      <c r="G53" s="349"/>
      <c r="H53" s="349"/>
      <c r="I53" s="349"/>
    </row>
    <row r="54" spans="1:9" ht="25.5" customHeight="1">
      <c r="A54" s="266" t="s">
        <v>289</v>
      </c>
      <c r="B54" s="267" t="s">
        <v>272</v>
      </c>
      <c r="C54" s="151">
        <v>2</v>
      </c>
      <c r="D54" s="197">
        <v>1</v>
      </c>
      <c r="E54" s="198">
        <v>1</v>
      </c>
      <c r="F54" s="349">
        <v>50</v>
      </c>
      <c r="G54" s="349"/>
      <c r="H54" s="349">
        <v>50</v>
      </c>
      <c r="I54" s="349"/>
    </row>
    <row r="55" spans="1:9" ht="25.5" customHeight="1">
      <c r="A55" s="266" t="s">
        <v>325</v>
      </c>
      <c r="B55" s="267" t="s">
        <v>323</v>
      </c>
      <c r="C55" s="151">
        <v>0</v>
      </c>
      <c r="D55" s="197">
        <v>0</v>
      </c>
      <c r="E55" s="198">
        <v>0</v>
      </c>
      <c r="F55" s="349">
        <v>0</v>
      </c>
      <c r="G55" s="349"/>
      <c r="H55" s="349">
        <v>0</v>
      </c>
      <c r="I55" s="349"/>
    </row>
    <row r="56" spans="1:9" ht="25.5" customHeight="1">
      <c r="A56" s="266" t="s">
        <v>375</v>
      </c>
      <c r="B56" s="267" t="s">
        <v>374</v>
      </c>
      <c r="C56" s="151">
        <v>0</v>
      </c>
      <c r="D56" s="197">
        <v>2</v>
      </c>
      <c r="E56" s="198">
        <v>0</v>
      </c>
      <c r="F56" s="349">
        <v>0</v>
      </c>
      <c r="G56" s="349"/>
      <c r="H56" s="349">
        <v>0</v>
      </c>
      <c r="I56" s="349"/>
    </row>
    <row r="57" spans="1:9" ht="25.5" customHeight="1">
      <c r="A57" s="266" t="s">
        <v>386</v>
      </c>
      <c r="B57" s="267" t="s">
        <v>387</v>
      </c>
      <c r="C57" s="151">
        <v>0</v>
      </c>
      <c r="D57" s="197">
        <v>2</v>
      </c>
      <c r="E57" s="198">
        <v>0</v>
      </c>
      <c r="F57" s="349">
        <v>0</v>
      </c>
      <c r="G57" s="349"/>
      <c r="H57" s="349">
        <v>0</v>
      </c>
      <c r="I57" s="349"/>
    </row>
    <row r="58" spans="1:9" ht="25.5" customHeight="1">
      <c r="A58" s="266" t="s">
        <v>408</v>
      </c>
      <c r="B58" s="267" t="s">
        <v>409</v>
      </c>
      <c r="C58" s="151">
        <v>0</v>
      </c>
      <c r="D58" s="197">
        <v>2</v>
      </c>
      <c r="E58" s="198">
        <v>0</v>
      </c>
      <c r="F58" s="349">
        <v>1547</v>
      </c>
      <c r="G58" s="349"/>
      <c r="H58" s="349">
        <v>2475</v>
      </c>
      <c r="I58" s="349"/>
    </row>
    <row r="59" spans="1:9" ht="24" customHeight="1">
      <c r="A59" s="266"/>
      <c r="B59" s="267"/>
      <c r="C59" s="151"/>
      <c r="D59" s="197"/>
      <c r="E59" s="198"/>
      <c r="F59" s="44"/>
      <c r="G59" s="44"/>
      <c r="H59" s="44"/>
      <c r="I59" s="44"/>
    </row>
    <row r="60" spans="1:10" ht="24" customHeight="1" thickBot="1">
      <c r="A60" s="199"/>
      <c r="B60" s="200"/>
      <c r="C60" s="201"/>
      <c r="D60" s="202"/>
      <c r="E60" s="203"/>
      <c r="F60" s="203"/>
      <c r="G60" s="203"/>
      <c r="H60" s="204"/>
      <c r="I60" s="204"/>
      <c r="J60" s="205"/>
    </row>
    <row r="61" ht="12" customHeight="1"/>
    <row r="62" spans="1:10" ht="15.75">
      <c r="A62" s="354" t="s">
        <v>268</v>
      </c>
      <c r="B62" s="354"/>
      <c r="C62" s="355"/>
      <c r="D62" s="355"/>
      <c r="E62" s="355"/>
      <c r="F62" s="355"/>
      <c r="G62" s="355"/>
      <c r="H62" s="355"/>
      <c r="I62" s="355"/>
      <c r="J62" s="355"/>
    </row>
    <row r="63" spans="1:10" ht="17.25" customHeight="1">
      <c r="A63" s="382" t="s">
        <v>411</v>
      </c>
      <c r="B63" s="382"/>
      <c r="C63" s="383"/>
      <c r="D63" s="383"/>
      <c r="E63" s="383"/>
      <c r="F63" s="383"/>
      <c r="G63" s="383"/>
      <c r="H63" s="383"/>
      <c r="I63" s="383"/>
      <c r="J63" s="383"/>
    </row>
    <row r="64" spans="1:10" ht="3" customHeight="1">
      <c r="A64" s="297"/>
      <c r="B64" s="297"/>
      <c r="C64" s="298"/>
      <c r="D64" s="298"/>
      <c r="E64" s="298"/>
      <c r="F64" s="298"/>
      <c r="G64" s="298"/>
      <c r="H64" s="298"/>
      <c r="I64" s="298"/>
      <c r="J64" s="298"/>
    </row>
    <row r="65" ht="15.75">
      <c r="B65" s="240"/>
    </row>
  </sheetData>
  <sheetProtection/>
  <mergeCells count="71">
    <mergeCell ref="A64:J64"/>
    <mergeCell ref="H53:I53"/>
    <mergeCell ref="A62:J62"/>
    <mergeCell ref="F52:G52"/>
    <mergeCell ref="F53:G53"/>
    <mergeCell ref="C38:C40"/>
    <mergeCell ref="F41:G41"/>
    <mergeCell ref="F45:G45"/>
    <mergeCell ref="F51:G51"/>
    <mergeCell ref="H49:I49"/>
    <mergeCell ref="H52:I52"/>
    <mergeCell ref="A63:J63"/>
    <mergeCell ref="H44:I44"/>
    <mergeCell ref="H45:I45"/>
    <mergeCell ref="H46:I46"/>
    <mergeCell ref="H47:I47"/>
    <mergeCell ref="H48:I48"/>
    <mergeCell ref="F50:G50"/>
    <mergeCell ref="H42:I42"/>
    <mergeCell ref="H43:I43"/>
    <mergeCell ref="F42:G42"/>
    <mergeCell ref="F43:G43"/>
    <mergeCell ref="D38:D40"/>
    <mergeCell ref="A37:J37"/>
    <mergeCell ref="A38:B40"/>
    <mergeCell ref="H50:I50"/>
    <mergeCell ref="H51:I51"/>
    <mergeCell ref="F46:G46"/>
    <mergeCell ref="F47:G47"/>
    <mergeCell ref="F48:G48"/>
    <mergeCell ref="F49:G49"/>
    <mergeCell ref="F44:G44"/>
    <mergeCell ref="R6:S6"/>
    <mergeCell ref="H41:I41"/>
    <mergeCell ref="F40:G40"/>
    <mergeCell ref="H40:I40"/>
    <mergeCell ref="F38:I38"/>
    <mergeCell ref="F39:I39"/>
    <mergeCell ref="A32:J32"/>
    <mergeCell ref="A41:B41"/>
    <mergeCell ref="A31:J31"/>
    <mergeCell ref="A2:J2"/>
    <mergeCell ref="K2:T2"/>
    <mergeCell ref="A4:B6"/>
    <mergeCell ref="F4:F6"/>
    <mergeCell ref="L4:L6"/>
    <mergeCell ref="M4:T4"/>
    <mergeCell ref="I4:K4"/>
    <mergeCell ref="I5:K5"/>
    <mergeCell ref="E4:E6"/>
    <mergeCell ref="G4:G6"/>
    <mergeCell ref="M5:T5"/>
    <mergeCell ref="H4:H6"/>
    <mergeCell ref="E38:E40"/>
    <mergeCell ref="A30:J30"/>
    <mergeCell ref="A7:B7"/>
    <mergeCell ref="A36:J36"/>
    <mergeCell ref="C4:C6"/>
    <mergeCell ref="D4:D6"/>
    <mergeCell ref="A34:K34"/>
    <mergeCell ref="A28:J28"/>
    <mergeCell ref="F54:G54"/>
    <mergeCell ref="H54:I54"/>
    <mergeCell ref="F55:G55"/>
    <mergeCell ref="F56:G56"/>
    <mergeCell ref="F57:G57"/>
    <mergeCell ref="F58:G58"/>
    <mergeCell ref="H55:I55"/>
    <mergeCell ref="H56:I56"/>
    <mergeCell ref="H57:I57"/>
    <mergeCell ref="H58:I58"/>
  </mergeCells>
  <printOptions/>
  <pageMargins left="0.7480314960629921" right="0.3937007874015748" top="0.5905511811023623" bottom="0.3937007874015748" header="0.5118110236220472" footer="0.35433070866141736"/>
  <pageSetup horizontalDpi="300" verticalDpi="300" orientation="portrait" pageOrder="overThenDown" paperSize="9" r:id="rId1"/>
  <rowBreaks count="1" manualBreakCount="1">
    <brk id="3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="150" zoomScaleNormal="150" zoomScalePageLayoutView="0" workbookViewId="0" topLeftCell="A7">
      <selection activeCell="D44" sqref="D44"/>
    </sheetView>
  </sheetViews>
  <sheetFormatPr defaultColWidth="9.00390625" defaultRowHeight="16.5"/>
  <cols>
    <col min="1" max="1" width="13.125" style="9" customWidth="1"/>
    <col min="2" max="2" width="6.875" style="9" customWidth="1"/>
    <col min="3" max="3" width="13.625" style="9" customWidth="1"/>
    <col min="4" max="4" width="13.25390625" style="9" customWidth="1"/>
    <col min="5" max="5" width="12.875" style="9" customWidth="1"/>
    <col min="6" max="6" width="13.625" style="9" customWidth="1"/>
    <col min="7" max="7" width="11.75390625" style="9" customWidth="1"/>
    <col min="8" max="16384" width="9.00390625" style="9" customWidth="1"/>
  </cols>
  <sheetData>
    <row r="1" spans="1:7" ht="15.75">
      <c r="A1" s="6"/>
      <c r="B1" s="6"/>
      <c r="G1" s="89" t="s">
        <v>400</v>
      </c>
    </row>
    <row r="2" spans="1:7" ht="29.25" customHeight="1">
      <c r="A2" s="33" t="s">
        <v>316</v>
      </c>
      <c r="B2" s="33"/>
      <c r="C2" s="34"/>
      <c r="D2" s="34"/>
      <c r="E2" s="34"/>
      <c r="F2" s="34"/>
      <c r="G2" s="33"/>
    </row>
    <row r="3" spans="1:7" ht="27.75" customHeight="1">
      <c r="A3" s="33" t="s">
        <v>317</v>
      </c>
      <c r="B3" s="33"/>
      <c r="C3" s="34"/>
      <c r="D3" s="34"/>
      <c r="E3" s="34"/>
      <c r="F3" s="34"/>
      <c r="G3" s="33"/>
    </row>
    <row r="4" spans="1:7" ht="16.5" thickBot="1">
      <c r="A4" s="35"/>
      <c r="B4" s="35"/>
      <c r="C4" s="35"/>
      <c r="D4" s="35"/>
      <c r="E4" s="35"/>
      <c r="F4" s="35"/>
      <c r="G4" s="35"/>
    </row>
    <row r="5" spans="1:7" ht="15.75">
      <c r="A5" s="392" t="s">
        <v>44</v>
      </c>
      <c r="B5" s="393"/>
      <c r="C5" s="394" t="s">
        <v>98</v>
      </c>
      <c r="D5" s="394"/>
      <c r="E5" s="394"/>
      <c r="F5" s="394"/>
      <c r="G5" s="394"/>
    </row>
    <row r="6" spans="1:7" ht="21" customHeight="1">
      <c r="A6" s="387"/>
      <c r="B6" s="388"/>
      <c r="C6" s="86" t="s">
        <v>45</v>
      </c>
      <c r="D6" s="87" t="s">
        <v>46</v>
      </c>
      <c r="E6" s="88" t="s">
        <v>47</v>
      </c>
      <c r="F6" s="36" t="s">
        <v>48</v>
      </c>
      <c r="G6" s="37"/>
    </row>
    <row r="7" spans="1:7" ht="40.5" thickBot="1">
      <c r="A7" s="390" t="s">
        <v>92</v>
      </c>
      <c r="B7" s="391"/>
      <c r="C7" s="115" t="s">
        <v>93</v>
      </c>
      <c r="D7" s="116" t="s">
        <v>94</v>
      </c>
      <c r="E7" s="116" t="s">
        <v>95</v>
      </c>
      <c r="F7" s="114" t="s">
        <v>96</v>
      </c>
      <c r="G7" s="113" t="s">
        <v>97</v>
      </c>
    </row>
    <row r="8" spans="1:7" ht="25.5" customHeight="1" hidden="1">
      <c r="A8" s="111" t="s">
        <v>158</v>
      </c>
      <c r="B8" s="117" t="s">
        <v>165</v>
      </c>
      <c r="C8" s="77">
        <v>1</v>
      </c>
      <c r="D8" s="77">
        <v>4</v>
      </c>
      <c r="E8" s="77">
        <v>88</v>
      </c>
      <c r="F8" s="77">
        <v>6</v>
      </c>
      <c r="G8" s="78">
        <v>5</v>
      </c>
    </row>
    <row r="9" spans="1:7" ht="25.5" customHeight="1" hidden="1">
      <c r="A9" s="111" t="s">
        <v>159</v>
      </c>
      <c r="B9" s="117" t="s">
        <v>166</v>
      </c>
      <c r="C9" s="77">
        <v>1</v>
      </c>
      <c r="D9" s="77">
        <v>4</v>
      </c>
      <c r="E9" s="77">
        <v>91</v>
      </c>
      <c r="F9" s="77">
        <v>6</v>
      </c>
      <c r="G9" s="78">
        <v>5</v>
      </c>
    </row>
    <row r="10" spans="1:7" ht="25.5" customHeight="1">
      <c r="A10" s="111" t="s">
        <v>160</v>
      </c>
      <c r="B10" s="117" t="s">
        <v>167</v>
      </c>
      <c r="C10" s="77">
        <v>1</v>
      </c>
      <c r="D10" s="77">
        <v>4</v>
      </c>
      <c r="E10" s="77">
        <v>92</v>
      </c>
      <c r="F10" s="77">
        <v>5</v>
      </c>
      <c r="G10" s="78">
        <v>4</v>
      </c>
    </row>
    <row r="11" spans="1:7" ht="25.5" customHeight="1">
      <c r="A11" s="111" t="s">
        <v>161</v>
      </c>
      <c r="B11" s="117" t="s">
        <v>168</v>
      </c>
      <c r="C11" s="77">
        <v>1</v>
      </c>
      <c r="D11" s="77">
        <v>4</v>
      </c>
      <c r="E11" s="77">
        <v>104</v>
      </c>
      <c r="F11" s="77">
        <v>5</v>
      </c>
      <c r="G11" s="78">
        <v>4</v>
      </c>
    </row>
    <row r="12" spans="1:7" ht="25.5" customHeight="1">
      <c r="A12" s="111" t="s">
        <v>162</v>
      </c>
      <c r="B12" s="117" t="s">
        <v>169</v>
      </c>
      <c r="C12" s="77">
        <v>1</v>
      </c>
      <c r="D12" s="77">
        <v>4</v>
      </c>
      <c r="E12" s="77">
        <v>82</v>
      </c>
      <c r="F12" s="77">
        <v>5</v>
      </c>
      <c r="G12" s="78">
        <v>4</v>
      </c>
    </row>
    <row r="13" spans="1:7" ht="25.5" customHeight="1">
      <c r="A13" s="111" t="s">
        <v>163</v>
      </c>
      <c r="B13" s="117" t="s">
        <v>156</v>
      </c>
      <c r="C13" s="77">
        <v>1</v>
      </c>
      <c r="D13" s="77">
        <v>4</v>
      </c>
      <c r="E13" s="77">
        <v>97</v>
      </c>
      <c r="F13" s="77">
        <v>5</v>
      </c>
      <c r="G13" s="78">
        <v>4</v>
      </c>
    </row>
    <row r="14" spans="1:7" ht="25.5" customHeight="1">
      <c r="A14" s="111" t="s">
        <v>164</v>
      </c>
      <c r="B14" s="117" t="s">
        <v>157</v>
      </c>
      <c r="C14" s="77">
        <v>1</v>
      </c>
      <c r="D14" s="77">
        <v>4</v>
      </c>
      <c r="E14" s="77">
        <v>101</v>
      </c>
      <c r="F14" s="77">
        <v>5</v>
      </c>
      <c r="G14" s="78">
        <v>4</v>
      </c>
    </row>
    <row r="15" spans="1:7" ht="25.5" customHeight="1">
      <c r="A15" s="111" t="s">
        <v>188</v>
      </c>
      <c r="B15" s="117" t="s">
        <v>187</v>
      </c>
      <c r="C15" s="77">
        <v>1</v>
      </c>
      <c r="D15" s="77">
        <v>4</v>
      </c>
      <c r="E15" s="36">
        <v>90</v>
      </c>
      <c r="F15" s="77">
        <v>5</v>
      </c>
      <c r="G15" s="78">
        <v>4</v>
      </c>
    </row>
    <row r="16" spans="1:7" ht="25.5" customHeight="1">
      <c r="A16" s="111" t="s">
        <v>194</v>
      </c>
      <c r="B16" s="117" t="s">
        <v>193</v>
      </c>
      <c r="C16" s="77">
        <v>1</v>
      </c>
      <c r="D16" s="77">
        <v>4</v>
      </c>
      <c r="E16" s="36">
        <v>84</v>
      </c>
      <c r="F16" s="77">
        <v>5</v>
      </c>
      <c r="G16" s="78">
        <v>4</v>
      </c>
    </row>
    <row r="17" spans="1:7" ht="25.5" customHeight="1">
      <c r="A17" s="111" t="s">
        <v>197</v>
      </c>
      <c r="B17" s="117" t="s">
        <v>198</v>
      </c>
      <c r="C17" s="77">
        <v>1</v>
      </c>
      <c r="D17" s="77">
        <v>3</v>
      </c>
      <c r="E17" s="36">
        <v>55</v>
      </c>
      <c r="F17" s="77">
        <v>5</v>
      </c>
      <c r="G17" s="78">
        <v>4</v>
      </c>
    </row>
    <row r="18" spans="1:7" ht="25.5" customHeight="1">
      <c r="A18" s="111" t="s">
        <v>208</v>
      </c>
      <c r="B18" s="117" t="s">
        <v>204</v>
      </c>
      <c r="C18" s="77">
        <v>1</v>
      </c>
      <c r="D18" s="77">
        <v>3</v>
      </c>
      <c r="E18" s="36">
        <v>60</v>
      </c>
      <c r="F18" s="77">
        <v>5</v>
      </c>
      <c r="G18" s="78">
        <v>4</v>
      </c>
    </row>
    <row r="19" spans="1:7" ht="25.5" customHeight="1">
      <c r="A19" s="111" t="s">
        <v>209</v>
      </c>
      <c r="B19" s="117" t="s">
        <v>210</v>
      </c>
      <c r="C19" s="77">
        <v>1</v>
      </c>
      <c r="D19" s="77">
        <v>3</v>
      </c>
      <c r="E19" s="36">
        <v>60</v>
      </c>
      <c r="F19" s="77">
        <v>5</v>
      </c>
      <c r="G19" s="78">
        <v>4</v>
      </c>
    </row>
    <row r="20" spans="1:7" ht="25.5" customHeight="1" thickBot="1">
      <c r="A20" s="111" t="s">
        <v>214</v>
      </c>
      <c r="B20" s="117" t="s">
        <v>215</v>
      </c>
      <c r="C20" s="77">
        <v>1</v>
      </c>
      <c r="D20" s="77">
        <v>3</v>
      </c>
      <c r="E20" s="36">
        <v>64</v>
      </c>
      <c r="F20" s="77">
        <v>6</v>
      </c>
      <c r="G20" s="78">
        <v>5</v>
      </c>
    </row>
    <row r="21" spans="1:7" ht="37.5" customHeight="1">
      <c r="A21" s="395" t="s">
        <v>320</v>
      </c>
      <c r="B21" s="396"/>
      <c r="C21" s="396"/>
      <c r="D21" s="396"/>
      <c r="E21" s="396"/>
      <c r="F21" s="396"/>
      <c r="G21" s="396"/>
    </row>
    <row r="22" spans="1:7" ht="20.25" customHeight="1">
      <c r="A22" s="387" t="s">
        <v>44</v>
      </c>
      <c r="B22" s="388"/>
      <c r="C22" s="389" t="s">
        <v>321</v>
      </c>
      <c r="D22" s="389"/>
      <c r="E22" s="389"/>
      <c r="F22" s="389"/>
      <c r="G22" s="389"/>
    </row>
    <row r="23" spans="1:7" ht="24" customHeight="1">
      <c r="A23" s="387"/>
      <c r="B23" s="388"/>
      <c r="C23" s="86" t="s">
        <v>45</v>
      </c>
      <c r="D23" s="87" t="s">
        <v>46</v>
      </c>
      <c r="E23" s="88" t="s">
        <v>47</v>
      </c>
      <c r="F23" s="36" t="s">
        <v>48</v>
      </c>
      <c r="G23" s="37"/>
    </row>
    <row r="24" spans="1:7" ht="44.25" customHeight="1" thickBot="1">
      <c r="A24" s="390" t="s">
        <v>92</v>
      </c>
      <c r="B24" s="391"/>
      <c r="C24" s="115" t="s">
        <v>93</v>
      </c>
      <c r="D24" s="116" t="s">
        <v>94</v>
      </c>
      <c r="E24" s="116" t="s">
        <v>95</v>
      </c>
      <c r="F24" s="114" t="s">
        <v>96</v>
      </c>
      <c r="G24" s="113" t="s">
        <v>385</v>
      </c>
    </row>
    <row r="25" spans="1:7" ht="25.5" customHeight="1">
      <c r="A25" s="111" t="s">
        <v>271</v>
      </c>
      <c r="B25" s="117" t="s">
        <v>272</v>
      </c>
      <c r="C25" s="77">
        <v>1</v>
      </c>
      <c r="D25" s="77">
        <v>2</v>
      </c>
      <c r="E25" s="36">
        <v>67</v>
      </c>
      <c r="F25" s="77">
        <v>7</v>
      </c>
      <c r="G25" s="157">
        <v>5</v>
      </c>
    </row>
    <row r="26" spans="1:7" ht="25.5" customHeight="1">
      <c r="A26" s="111" t="s">
        <v>322</v>
      </c>
      <c r="B26" s="117" t="s">
        <v>323</v>
      </c>
      <c r="C26" s="36">
        <v>1</v>
      </c>
      <c r="D26" s="36">
        <v>2</v>
      </c>
      <c r="E26" s="36">
        <v>47</v>
      </c>
      <c r="F26" s="77">
        <v>8</v>
      </c>
      <c r="G26" s="36">
        <v>5</v>
      </c>
    </row>
    <row r="27" spans="1:7" ht="25.5" customHeight="1">
      <c r="A27" s="111" t="s">
        <v>376</v>
      </c>
      <c r="B27" s="117" t="s">
        <v>374</v>
      </c>
      <c r="C27" s="36">
        <v>1</v>
      </c>
      <c r="D27" s="36">
        <v>2</v>
      </c>
      <c r="E27" s="36">
        <v>46</v>
      </c>
      <c r="F27" s="77">
        <v>8</v>
      </c>
      <c r="G27" s="36">
        <v>5</v>
      </c>
    </row>
    <row r="28" spans="1:7" s="248" customFormat="1" ht="25.5" customHeight="1">
      <c r="A28" s="221" t="s">
        <v>388</v>
      </c>
      <c r="B28" s="222" t="s">
        <v>387</v>
      </c>
      <c r="C28" s="249">
        <v>1</v>
      </c>
      <c r="D28" s="249">
        <v>2</v>
      </c>
      <c r="E28" s="249">
        <v>52</v>
      </c>
      <c r="F28" s="250">
        <v>8</v>
      </c>
      <c r="G28" s="249">
        <v>5</v>
      </c>
    </row>
    <row r="29" spans="1:7" s="248" customFormat="1" ht="25.5" customHeight="1">
      <c r="A29" s="221" t="s">
        <v>410</v>
      </c>
      <c r="B29" s="222" t="s">
        <v>409</v>
      </c>
      <c r="C29" s="249">
        <v>1</v>
      </c>
      <c r="D29" s="249">
        <v>2</v>
      </c>
      <c r="E29" s="249">
        <v>30</v>
      </c>
      <c r="F29" s="250">
        <v>5</v>
      </c>
      <c r="G29" s="249">
        <v>3</v>
      </c>
    </row>
    <row r="30" spans="1:7" s="248" customFormat="1" ht="18" customHeight="1">
      <c r="A30" s="221"/>
      <c r="B30" s="222"/>
      <c r="C30" s="249"/>
      <c r="D30" s="249"/>
      <c r="E30" s="249"/>
      <c r="F30" s="250"/>
      <c r="G30" s="249"/>
    </row>
    <row r="31" spans="1:7" ht="18" customHeight="1" thickBot="1">
      <c r="A31" s="148"/>
      <c r="B31" s="149"/>
      <c r="C31" s="150"/>
      <c r="D31" s="150"/>
      <c r="E31" s="150"/>
      <c r="F31" s="150"/>
      <c r="G31" s="150"/>
    </row>
    <row r="32" spans="1:7" ht="16.5" thickTop="1">
      <c r="A32" s="40" t="s">
        <v>49</v>
      </c>
      <c r="B32" s="40"/>
      <c r="C32" s="40"/>
      <c r="D32" s="40"/>
      <c r="E32" s="40"/>
      <c r="F32" s="40"/>
      <c r="G32" s="40"/>
    </row>
    <row r="33" spans="1:2" ht="15.75">
      <c r="A33" s="41" t="s">
        <v>324</v>
      </c>
      <c r="B33" s="41"/>
    </row>
  </sheetData>
  <sheetProtection/>
  <mergeCells count="7">
    <mergeCell ref="A22:B23"/>
    <mergeCell ref="C22:G22"/>
    <mergeCell ref="A24:B24"/>
    <mergeCell ref="A5:B6"/>
    <mergeCell ref="A7:B7"/>
    <mergeCell ref="C5:G5"/>
    <mergeCell ref="A21:G21"/>
  </mergeCells>
  <printOptions/>
  <pageMargins left="0.7480314960629921" right="0.7480314960629921" top="0.5905511811023623" bottom="0.5511811023622047" header="0.5118110236220472" footer="0.3543307086614173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1"/>
  <sheetViews>
    <sheetView zoomScale="125" zoomScaleNormal="125" zoomScalePageLayoutView="0" workbookViewId="0" topLeftCell="A1">
      <pane ySplit="8" topLeftCell="A24" activePane="bottomLeft" state="frozen"/>
      <selection pane="topLeft" activeCell="B1" sqref="B1"/>
      <selection pane="bottomLeft" activeCell="U31" sqref="U31"/>
    </sheetView>
  </sheetViews>
  <sheetFormatPr defaultColWidth="6.375" defaultRowHeight="19.5" customHeight="1"/>
  <cols>
    <col min="1" max="1" width="7.50390625" style="46" customWidth="1"/>
    <col min="2" max="2" width="4.50390625" style="46" bestFit="1" customWidth="1"/>
    <col min="3" max="4" width="6.375" style="59" customWidth="1"/>
    <col min="5" max="13" width="6.125" style="59" customWidth="1"/>
    <col min="14" max="15" width="6.125" style="73" customWidth="1"/>
    <col min="16" max="16" width="6.125" style="59" customWidth="1"/>
    <col min="17" max="18" width="6.00390625" style="59" customWidth="1"/>
    <col min="19" max="20" width="5.50390625" style="59" customWidth="1"/>
    <col min="21" max="21" width="6.125" style="59" customWidth="1"/>
    <col min="22" max="23" width="5.50390625" style="59" customWidth="1"/>
    <col min="24" max="24" width="6.125" style="59" customWidth="1"/>
    <col min="25" max="27" width="5.50390625" style="59" customWidth="1"/>
    <col min="28" max="28" width="5.625" style="73" customWidth="1"/>
    <col min="29" max="29" width="5.25390625" style="73" customWidth="1"/>
    <col min="30" max="30" width="9.125" style="46" customWidth="1"/>
    <col min="31" max="31" width="5.125" style="46" customWidth="1"/>
    <col min="32" max="35" width="5.875" style="59" customWidth="1"/>
    <col min="36" max="41" width="6.125" style="59" customWidth="1"/>
    <col min="42" max="42" width="5.50390625" style="73" customWidth="1"/>
    <col min="43" max="43" width="5.875" style="73" customWidth="1"/>
    <col min="44" max="44" width="6.625" style="73" customWidth="1"/>
    <col min="45" max="45" width="6.625" style="59" customWidth="1"/>
    <col min="46" max="46" width="7.00390625" style="59" customWidth="1"/>
    <col min="47" max="48" width="7.125" style="59" customWidth="1"/>
    <col min="49" max="50" width="6.875" style="59" customWidth="1"/>
    <col min="51" max="51" width="6.625" style="59" customWidth="1"/>
    <col min="52" max="52" width="7.00390625" style="59" customWidth="1"/>
    <col min="53" max="53" width="6.375" style="59" customWidth="1"/>
    <col min="54" max="54" width="6.75390625" style="59" customWidth="1"/>
    <col min="55" max="55" width="6.75390625" style="73" customWidth="1"/>
    <col min="56" max="16384" width="6.375" style="59" customWidth="1"/>
  </cols>
  <sheetData>
    <row r="1" spans="1:57" s="45" customFormat="1" ht="19.5" customHeight="1">
      <c r="A1" s="4" t="s">
        <v>401</v>
      </c>
      <c r="B1" s="4"/>
      <c r="N1" s="46"/>
      <c r="O1" s="46"/>
      <c r="P1" s="46"/>
      <c r="AB1" s="46"/>
      <c r="AC1" s="7" t="s">
        <v>402</v>
      </c>
      <c r="AD1" s="4" t="s">
        <v>403</v>
      </c>
      <c r="AE1" s="4"/>
      <c r="AP1" s="46"/>
      <c r="AQ1" s="46"/>
      <c r="AR1" s="46"/>
      <c r="BC1" s="7" t="s">
        <v>404</v>
      </c>
      <c r="BD1" s="7"/>
      <c r="BE1" s="7"/>
    </row>
    <row r="2" spans="1:57" s="47" customFormat="1" ht="21.75" customHeight="1">
      <c r="A2" s="397" t="s">
        <v>118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7" t="s">
        <v>123</v>
      </c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397" t="s">
        <v>170</v>
      </c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 t="s">
        <v>171</v>
      </c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129"/>
      <c r="BE2" s="129"/>
    </row>
    <row r="3" spans="1:55" s="45" customFormat="1" ht="12.75" customHeight="1" thickBot="1">
      <c r="A3" s="46" t="s">
        <v>121</v>
      </c>
      <c r="B3" s="46"/>
      <c r="N3" s="7"/>
      <c r="O3" s="7"/>
      <c r="P3" s="46"/>
      <c r="AB3" s="46"/>
      <c r="AC3" s="131" t="s">
        <v>122</v>
      </c>
      <c r="AD3" s="46" t="s">
        <v>147</v>
      </c>
      <c r="AE3" s="46"/>
      <c r="AP3" s="46"/>
      <c r="AQ3" s="46"/>
      <c r="AR3" s="46"/>
      <c r="BC3" s="131" t="s">
        <v>122</v>
      </c>
    </row>
    <row r="4" spans="1:55" s="45" customFormat="1" ht="18" customHeight="1">
      <c r="A4" s="407" t="s">
        <v>34</v>
      </c>
      <c r="B4" s="408"/>
      <c r="C4" s="48" t="s">
        <v>17</v>
      </c>
      <c r="D4" s="48"/>
      <c r="E4" s="49"/>
      <c r="F4" s="50" t="s">
        <v>15</v>
      </c>
      <c r="G4" s="51" t="s">
        <v>138</v>
      </c>
      <c r="H4" s="51"/>
      <c r="I4" s="51"/>
      <c r="J4" s="51"/>
      <c r="K4" s="52" t="s">
        <v>139</v>
      </c>
      <c r="L4" s="53"/>
      <c r="M4" s="51"/>
      <c r="N4" s="51"/>
      <c r="O4" s="51"/>
      <c r="P4" s="51"/>
      <c r="Q4" s="51"/>
      <c r="R4" s="51"/>
      <c r="S4" s="53"/>
      <c r="T4" s="130" t="s">
        <v>119</v>
      </c>
      <c r="U4" s="50" t="s">
        <v>15</v>
      </c>
      <c r="V4" s="51"/>
      <c r="W4" s="130" t="s">
        <v>120</v>
      </c>
      <c r="X4" s="51"/>
      <c r="Y4" s="51"/>
      <c r="Z4" s="51"/>
      <c r="AA4" s="51"/>
      <c r="AB4" s="51"/>
      <c r="AC4" s="138"/>
      <c r="AD4" s="407" t="s">
        <v>34</v>
      </c>
      <c r="AE4" s="408"/>
      <c r="AF4" s="54" t="s">
        <v>137</v>
      </c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130" t="s">
        <v>135</v>
      </c>
      <c r="AU4" s="54"/>
      <c r="AV4" s="54"/>
      <c r="AW4" s="130" t="s">
        <v>136</v>
      </c>
      <c r="AX4" s="54"/>
      <c r="AY4" s="54"/>
      <c r="AZ4" s="54"/>
      <c r="BA4" s="130"/>
      <c r="BB4" s="54"/>
      <c r="BC4" s="54"/>
    </row>
    <row r="5" spans="1:55" s="45" customFormat="1" ht="15.75" customHeight="1">
      <c r="A5" s="403"/>
      <c r="B5" s="399"/>
      <c r="C5" s="402" t="s">
        <v>68</v>
      </c>
      <c r="D5" s="403"/>
      <c r="E5" s="399"/>
      <c r="F5" s="421" t="s">
        <v>18</v>
      </c>
      <c r="G5" s="422"/>
      <c r="H5" s="423"/>
      <c r="I5" s="421" t="s">
        <v>189</v>
      </c>
      <c r="J5" s="422"/>
      <c r="K5" s="423"/>
      <c r="L5" s="421" t="s">
        <v>19</v>
      </c>
      <c r="M5" s="422"/>
      <c r="N5" s="423"/>
      <c r="O5" s="123" t="s">
        <v>20</v>
      </c>
      <c r="P5" s="127"/>
      <c r="Q5" s="124"/>
      <c r="R5" s="123" t="s">
        <v>21</v>
      </c>
      <c r="S5" s="125"/>
      <c r="T5" s="124"/>
      <c r="U5" s="123" t="s">
        <v>22</v>
      </c>
      <c r="V5" s="123"/>
      <c r="W5" s="126"/>
      <c r="X5" s="125" t="s">
        <v>23</v>
      </c>
      <c r="Y5" s="123"/>
      <c r="Z5" s="124"/>
      <c r="AA5" s="135" t="s">
        <v>24</v>
      </c>
      <c r="AB5" s="123"/>
      <c r="AC5" s="123"/>
      <c r="AD5" s="403"/>
      <c r="AE5" s="399"/>
      <c r="AF5" s="123" t="s">
        <v>18</v>
      </c>
      <c r="AG5" s="123"/>
      <c r="AH5" s="124"/>
      <c r="AI5" s="421" t="s">
        <v>25</v>
      </c>
      <c r="AJ5" s="422"/>
      <c r="AK5" s="423"/>
      <c r="AL5" s="418" t="s">
        <v>26</v>
      </c>
      <c r="AM5" s="419"/>
      <c r="AN5" s="420"/>
      <c r="AO5" s="415" t="s">
        <v>27</v>
      </c>
      <c r="AP5" s="416"/>
      <c r="AQ5" s="417"/>
      <c r="AR5" s="424" t="s">
        <v>28</v>
      </c>
      <c r="AS5" s="424"/>
      <c r="AT5" s="425"/>
      <c r="AU5" s="418" t="s">
        <v>29</v>
      </c>
      <c r="AV5" s="419"/>
      <c r="AW5" s="420"/>
      <c r="AX5" s="421" t="s">
        <v>30</v>
      </c>
      <c r="AY5" s="422"/>
      <c r="AZ5" s="423"/>
      <c r="BA5" s="421" t="s">
        <v>24</v>
      </c>
      <c r="BB5" s="422"/>
      <c r="BC5" s="422"/>
    </row>
    <row r="6" spans="1:55" s="45" customFormat="1" ht="28.5" customHeight="1">
      <c r="A6" s="403"/>
      <c r="B6" s="399"/>
      <c r="C6" s="404"/>
      <c r="D6" s="405"/>
      <c r="E6" s="406"/>
      <c r="F6" s="412" t="s">
        <v>104</v>
      </c>
      <c r="G6" s="413"/>
      <c r="H6" s="414"/>
      <c r="I6" s="412" t="s">
        <v>128</v>
      </c>
      <c r="J6" s="413"/>
      <c r="K6" s="414"/>
      <c r="L6" s="412" t="s">
        <v>129</v>
      </c>
      <c r="M6" s="413"/>
      <c r="N6" s="414"/>
      <c r="O6" s="426" t="s">
        <v>130</v>
      </c>
      <c r="P6" s="413"/>
      <c r="Q6" s="414"/>
      <c r="R6" s="412" t="s">
        <v>131</v>
      </c>
      <c r="S6" s="413"/>
      <c r="T6" s="414"/>
      <c r="U6" s="412" t="s">
        <v>132</v>
      </c>
      <c r="V6" s="413"/>
      <c r="W6" s="414"/>
      <c r="X6" s="412" t="s">
        <v>133</v>
      </c>
      <c r="Y6" s="405"/>
      <c r="Z6" s="406"/>
      <c r="AA6" s="412" t="s">
        <v>134</v>
      </c>
      <c r="AB6" s="413"/>
      <c r="AC6" s="413"/>
      <c r="AD6" s="403"/>
      <c r="AE6" s="399"/>
      <c r="AF6" s="426" t="s">
        <v>104</v>
      </c>
      <c r="AG6" s="413"/>
      <c r="AH6" s="414"/>
      <c r="AI6" s="412" t="s">
        <v>141</v>
      </c>
      <c r="AJ6" s="413"/>
      <c r="AK6" s="414"/>
      <c r="AL6" s="412" t="s">
        <v>142</v>
      </c>
      <c r="AM6" s="405"/>
      <c r="AN6" s="406"/>
      <c r="AO6" s="412" t="s">
        <v>143</v>
      </c>
      <c r="AP6" s="405"/>
      <c r="AQ6" s="406"/>
      <c r="AR6" s="409" t="s">
        <v>144</v>
      </c>
      <c r="AS6" s="410"/>
      <c r="AT6" s="411"/>
      <c r="AU6" s="412" t="s">
        <v>145</v>
      </c>
      <c r="AV6" s="405"/>
      <c r="AW6" s="406"/>
      <c r="AX6" s="412" t="s">
        <v>146</v>
      </c>
      <c r="AY6" s="413"/>
      <c r="AZ6" s="414"/>
      <c r="BA6" s="412" t="s">
        <v>134</v>
      </c>
      <c r="BB6" s="413"/>
      <c r="BC6" s="413"/>
    </row>
    <row r="7" spans="1:55" s="45" customFormat="1" ht="18" customHeight="1">
      <c r="A7" s="398" t="s">
        <v>124</v>
      </c>
      <c r="B7" s="399"/>
      <c r="C7" s="39" t="s">
        <v>31</v>
      </c>
      <c r="D7" s="39" t="s">
        <v>32</v>
      </c>
      <c r="E7" s="39" t="s">
        <v>33</v>
      </c>
      <c r="F7" s="39" t="s">
        <v>31</v>
      </c>
      <c r="G7" s="39" t="s">
        <v>32</v>
      </c>
      <c r="H7" s="39" t="s">
        <v>33</v>
      </c>
      <c r="I7" s="39" t="s">
        <v>31</v>
      </c>
      <c r="J7" s="39" t="s">
        <v>32</v>
      </c>
      <c r="K7" s="39" t="s">
        <v>33</v>
      </c>
      <c r="L7" s="128" t="s">
        <v>31</v>
      </c>
      <c r="M7" s="39" t="s">
        <v>32</v>
      </c>
      <c r="N7" s="39" t="s">
        <v>33</v>
      </c>
      <c r="O7" s="39" t="s">
        <v>31</v>
      </c>
      <c r="P7" s="39" t="s">
        <v>32</v>
      </c>
      <c r="Q7" s="39" t="s">
        <v>33</v>
      </c>
      <c r="R7" s="39" t="s">
        <v>31</v>
      </c>
      <c r="S7" s="39" t="s">
        <v>32</v>
      </c>
      <c r="T7" s="39" t="s">
        <v>33</v>
      </c>
      <c r="U7" s="39" t="s">
        <v>31</v>
      </c>
      <c r="V7" s="39" t="s">
        <v>32</v>
      </c>
      <c r="W7" s="39" t="s">
        <v>33</v>
      </c>
      <c r="X7" s="39" t="s">
        <v>31</v>
      </c>
      <c r="Y7" s="39" t="s">
        <v>32</v>
      </c>
      <c r="Z7" s="39" t="s">
        <v>33</v>
      </c>
      <c r="AA7" s="128" t="s">
        <v>31</v>
      </c>
      <c r="AB7" s="39" t="s">
        <v>32</v>
      </c>
      <c r="AC7" s="136" t="s">
        <v>33</v>
      </c>
      <c r="AD7" s="398" t="s">
        <v>140</v>
      </c>
      <c r="AE7" s="399"/>
      <c r="AF7" s="39" t="s">
        <v>31</v>
      </c>
      <c r="AG7" s="39" t="s">
        <v>32</v>
      </c>
      <c r="AH7" s="39" t="s">
        <v>33</v>
      </c>
      <c r="AI7" s="39" t="s">
        <v>31</v>
      </c>
      <c r="AJ7" s="39" t="s">
        <v>32</v>
      </c>
      <c r="AK7" s="39" t="s">
        <v>33</v>
      </c>
      <c r="AL7" s="39" t="s">
        <v>31</v>
      </c>
      <c r="AM7" s="39" t="s">
        <v>32</v>
      </c>
      <c r="AN7" s="39" t="s">
        <v>33</v>
      </c>
      <c r="AO7" s="128" t="s">
        <v>31</v>
      </c>
      <c r="AP7" s="128" t="s">
        <v>32</v>
      </c>
      <c r="AQ7" s="39" t="s">
        <v>33</v>
      </c>
      <c r="AR7" s="39" t="s">
        <v>31</v>
      </c>
      <c r="AS7" s="39" t="s">
        <v>32</v>
      </c>
      <c r="AT7" s="39" t="s">
        <v>33</v>
      </c>
      <c r="AU7" s="39" t="s">
        <v>31</v>
      </c>
      <c r="AV7" s="39" t="s">
        <v>32</v>
      </c>
      <c r="AW7" s="39" t="s">
        <v>33</v>
      </c>
      <c r="AX7" s="39" t="s">
        <v>31</v>
      </c>
      <c r="AY7" s="39" t="s">
        <v>32</v>
      </c>
      <c r="AZ7" s="39" t="s">
        <v>33</v>
      </c>
      <c r="BA7" s="39" t="s">
        <v>31</v>
      </c>
      <c r="BB7" s="39" t="s">
        <v>32</v>
      </c>
      <c r="BC7" s="112" t="s">
        <v>33</v>
      </c>
    </row>
    <row r="8" spans="1:55" s="46" customFormat="1" ht="26.25" customHeight="1" thickBot="1">
      <c r="A8" s="400"/>
      <c r="B8" s="401"/>
      <c r="C8" s="132" t="s">
        <v>125</v>
      </c>
      <c r="D8" s="133" t="s">
        <v>126</v>
      </c>
      <c r="E8" s="133" t="s">
        <v>127</v>
      </c>
      <c r="F8" s="132" t="s">
        <v>125</v>
      </c>
      <c r="G8" s="133" t="s">
        <v>126</v>
      </c>
      <c r="H8" s="133" t="s">
        <v>127</v>
      </c>
      <c r="I8" s="132" t="s">
        <v>125</v>
      </c>
      <c r="J8" s="133" t="s">
        <v>126</v>
      </c>
      <c r="K8" s="133" t="s">
        <v>127</v>
      </c>
      <c r="L8" s="137" t="s">
        <v>125</v>
      </c>
      <c r="M8" s="133" t="s">
        <v>126</v>
      </c>
      <c r="N8" s="133" t="s">
        <v>127</v>
      </c>
      <c r="O8" s="132" t="s">
        <v>125</v>
      </c>
      <c r="P8" s="133" t="s">
        <v>126</v>
      </c>
      <c r="Q8" s="133" t="s">
        <v>127</v>
      </c>
      <c r="R8" s="132" t="s">
        <v>125</v>
      </c>
      <c r="S8" s="133" t="s">
        <v>126</v>
      </c>
      <c r="T8" s="133" t="s">
        <v>127</v>
      </c>
      <c r="U8" s="132" t="s">
        <v>125</v>
      </c>
      <c r="V8" s="133" t="s">
        <v>126</v>
      </c>
      <c r="W8" s="133" t="s">
        <v>127</v>
      </c>
      <c r="X8" s="132" t="s">
        <v>125</v>
      </c>
      <c r="Y8" s="133" t="s">
        <v>126</v>
      </c>
      <c r="Z8" s="133" t="s">
        <v>127</v>
      </c>
      <c r="AA8" s="137" t="s">
        <v>125</v>
      </c>
      <c r="AB8" s="133" t="s">
        <v>126</v>
      </c>
      <c r="AC8" s="134" t="s">
        <v>127</v>
      </c>
      <c r="AD8" s="400"/>
      <c r="AE8" s="401"/>
      <c r="AF8" s="132" t="s">
        <v>125</v>
      </c>
      <c r="AG8" s="133" t="s">
        <v>126</v>
      </c>
      <c r="AH8" s="133" t="s">
        <v>127</v>
      </c>
      <c r="AI8" s="132" t="s">
        <v>125</v>
      </c>
      <c r="AJ8" s="133" t="s">
        <v>126</v>
      </c>
      <c r="AK8" s="133" t="s">
        <v>127</v>
      </c>
      <c r="AL8" s="132" t="s">
        <v>125</v>
      </c>
      <c r="AM8" s="133" t="s">
        <v>126</v>
      </c>
      <c r="AN8" s="133" t="s">
        <v>127</v>
      </c>
      <c r="AO8" s="137" t="s">
        <v>125</v>
      </c>
      <c r="AP8" s="133" t="s">
        <v>126</v>
      </c>
      <c r="AQ8" s="133" t="s">
        <v>127</v>
      </c>
      <c r="AR8" s="132" t="s">
        <v>125</v>
      </c>
      <c r="AS8" s="133" t="s">
        <v>126</v>
      </c>
      <c r="AT8" s="133" t="s">
        <v>127</v>
      </c>
      <c r="AU8" s="132" t="s">
        <v>125</v>
      </c>
      <c r="AV8" s="133" t="s">
        <v>126</v>
      </c>
      <c r="AW8" s="133" t="s">
        <v>127</v>
      </c>
      <c r="AX8" s="132" t="s">
        <v>125</v>
      </c>
      <c r="AY8" s="133" t="s">
        <v>126</v>
      </c>
      <c r="AZ8" s="133" t="s">
        <v>127</v>
      </c>
      <c r="BA8" s="132" t="s">
        <v>125</v>
      </c>
      <c r="BB8" s="133" t="s">
        <v>126</v>
      </c>
      <c r="BC8" s="134" t="s">
        <v>127</v>
      </c>
    </row>
    <row r="9" spans="1:55" ht="30" customHeight="1">
      <c r="A9" s="111" t="s">
        <v>148</v>
      </c>
      <c r="B9" s="117" t="s">
        <v>165</v>
      </c>
      <c r="C9" s="38">
        <f>SUM(D9:E9)</f>
        <v>15</v>
      </c>
      <c r="D9" s="38">
        <f aca="true" t="shared" si="0" ref="D9:E13">SUM(G9,AG9)</f>
        <v>10</v>
      </c>
      <c r="E9" s="38">
        <f t="shared" si="0"/>
        <v>5</v>
      </c>
      <c r="F9" s="38">
        <f>SUM(G9:H9)</f>
        <v>10</v>
      </c>
      <c r="G9" s="38">
        <f>SUM(J9,M9,P9,S9,V9,Y9,AB9)</f>
        <v>5</v>
      </c>
      <c r="H9" s="38">
        <f>SUM(K9,N9,Q9,T9,W9,Z9,AC9)</f>
        <v>5</v>
      </c>
      <c r="I9" s="38">
        <f>SUM(J9:K9)</f>
        <v>3</v>
      </c>
      <c r="J9" s="60">
        <v>3</v>
      </c>
      <c r="K9" s="61">
        <v>0</v>
      </c>
      <c r="L9" s="38">
        <f>SUM(M9:N9)</f>
        <v>5</v>
      </c>
      <c r="M9" s="60">
        <v>1</v>
      </c>
      <c r="N9" s="62">
        <v>4</v>
      </c>
      <c r="O9" s="38">
        <f aca="true" t="shared" si="1" ref="O9:O18">SUM(P9:Q9)</f>
        <v>2</v>
      </c>
      <c r="P9" s="60">
        <v>1</v>
      </c>
      <c r="Q9" s="60">
        <v>1</v>
      </c>
      <c r="R9" s="57">
        <f>SUM(S9:T9)</f>
        <v>0</v>
      </c>
      <c r="S9" s="61">
        <v>0</v>
      </c>
      <c r="T9" s="61">
        <v>0</v>
      </c>
      <c r="U9" s="57">
        <f>SUM(V9:W9)</f>
        <v>0</v>
      </c>
      <c r="V9" s="61">
        <v>0</v>
      </c>
      <c r="W9" s="63">
        <v>0</v>
      </c>
      <c r="X9" s="57">
        <f>SUM(Y9:Z9)</f>
        <v>0</v>
      </c>
      <c r="Y9" s="61">
        <v>0</v>
      </c>
      <c r="Z9" s="61">
        <v>0</v>
      </c>
      <c r="AA9" s="57">
        <f>SUM(AB9:AC9)</f>
        <v>0</v>
      </c>
      <c r="AB9" s="57">
        <v>0</v>
      </c>
      <c r="AC9" s="57">
        <v>0</v>
      </c>
      <c r="AD9" s="112" t="s">
        <v>173</v>
      </c>
      <c r="AE9" s="139" t="s">
        <v>174</v>
      </c>
      <c r="AF9" s="38">
        <f>SUM(AG9:AH9)</f>
        <v>5</v>
      </c>
      <c r="AG9" s="38">
        <f aca="true" t="shared" si="2" ref="AG9:AH13">SUM(AJ9,AM9,AP9,AS9,AV9,AY9,BB9)</f>
        <v>5</v>
      </c>
      <c r="AH9" s="57">
        <f t="shared" si="2"/>
        <v>0</v>
      </c>
      <c r="AI9" s="57">
        <f>SUM(AJ9:AK9)</f>
        <v>0</v>
      </c>
      <c r="AJ9" s="61">
        <v>0</v>
      </c>
      <c r="AK9" s="63">
        <v>0</v>
      </c>
      <c r="AL9" s="57">
        <f>SUM(AM9:AN9)</f>
        <v>0</v>
      </c>
      <c r="AM9" s="61">
        <v>0</v>
      </c>
      <c r="AN9" s="61">
        <v>0</v>
      </c>
      <c r="AO9" s="38">
        <f>SUM(AP9:AQ9)</f>
        <v>5</v>
      </c>
      <c r="AP9" s="62">
        <v>5</v>
      </c>
      <c r="AQ9" s="57">
        <v>0</v>
      </c>
      <c r="AR9" s="57">
        <f>SUM(AS9:AT9)</f>
        <v>0</v>
      </c>
      <c r="AS9" s="64">
        <v>0</v>
      </c>
      <c r="AT9" s="64">
        <v>0</v>
      </c>
      <c r="AU9" s="58">
        <f>SUM(AV9:AW9)</f>
        <v>0</v>
      </c>
      <c r="AV9" s="64">
        <v>0</v>
      </c>
      <c r="AW9" s="64">
        <v>0</v>
      </c>
      <c r="AX9" s="58">
        <f>SUM(AY9:AZ9)</f>
        <v>0</v>
      </c>
      <c r="AY9" s="64">
        <v>0</v>
      </c>
      <c r="AZ9" s="64">
        <v>0</v>
      </c>
      <c r="BA9" s="58">
        <f>SUM(BB9:BC9)</f>
        <v>0</v>
      </c>
      <c r="BB9" s="64">
        <v>0</v>
      </c>
      <c r="BC9" s="58">
        <v>0</v>
      </c>
    </row>
    <row r="10" spans="1:55" ht="30" customHeight="1">
      <c r="A10" s="112" t="s">
        <v>149</v>
      </c>
      <c r="B10" s="117" t="s">
        <v>166</v>
      </c>
      <c r="C10" s="38">
        <f>SUM(D10:E10)</f>
        <v>9</v>
      </c>
      <c r="D10" s="38">
        <f t="shared" si="0"/>
        <v>6</v>
      </c>
      <c r="E10" s="38">
        <f t="shared" si="0"/>
        <v>3</v>
      </c>
      <c r="F10" s="38">
        <f>SUM(G10:H10)</f>
        <v>8</v>
      </c>
      <c r="G10" s="38">
        <v>5</v>
      </c>
      <c r="H10" s="38">
        <f>SUM(K10,N10,Q10,T10,W10,Z10,AC10)</f>
        <v>3</v>
      </c>
      <c r="I10" s="38">
        <f>SUM(J10:K10)</f>
        <v>2</v>
      </c>
      <c r="J10" s="38">
        <v>1</v>
      </c>
      <c r="K10" s="38">
        <v>1</v>
      </c>
      <c r="L10" s="38">
        <f>SUM(M10:N10)</f>
        <v>4</v>
      </c>
      <c r="M10" s="38">
        <v>3</v>
      </c>
      <c r="N10" s="38">
        <v>1</v>
      </c>
      <c r="O10" s="38">
        <f t="shared" si="1"/>
        <v>1</v>
      </c>
      <c r="P10" s="57">
        <v>0</v>
      </c>
      <c r="Q10" s="38">
        <v>1</v>
      </c>
      <c r="R10" s="57">
        <f>SUM(S10:T10)</f>
        <v>0</v>
      </c>
      <c r="S10" s="57">
        <v>0</v>
      </c>
      <c r="T10" s="57">
        <v>0</v>
      </c>
      <c r="U10" s="57">
        <f>SUM(V10:W10)</f>
        <v>0</v>
      </c>
      <c r="V10" s="57">
        <v>0</v>
      </c>
      <c r="W10" s="57">
        <v>0</v>
      </c>
      <c r="X10" s="38">
        <f>SUM(Y10:Z10)</f>
        <v>1</v>
      </c>
      <c r="Y10" s="38">
        <v>1</v>
      </c>
      <c r="Z10" s="57">
        <v>0</v>
      </c>
      <c r="AA10" s="38">
        <f>SUM(AB10:AC10)</f>
        <v>1</v>
      </c>
      <c r="AB10" s="38">
        <v>1</v>
      </c>
      <c r="AC10" s="57">
        <v>0</v>
      </c>
      <c r="AD10" s="112" t="s">
        <v>175</v>
      </c>
      <c r="AE10" s="139" t="s">
        <v>176</v>
      </c>
      <c r="AF10" s="38">
        <f>SUM(AG10:AH10)</f>
        <v>1</v>
      </c>
      <c r="AG10" s="38">
        <f t="shared" si="2"/>
        <v>1</v>
      </c>
      <c r="AH10" s="57">
        <f t="shared" si="2"/>
        <v>0</v>
      </c>
      <c r="AI10" s="57">
        <f>SUM(AJ10:AK10)</f>
        <v>0</v>
      </c>
      <c r="AJ10" s="57">
        <v>0</v>
      </c>
      <c r="AK10" s="57">
        <v>0</v>
      </c>
      <c r="AL10" s="57">
        <f>SUM(AM10:AN10)</f>
        <v>0</v>
      </c>
      <c r="AM10" s="57">
        <v>0</v>
      </c>
      <c r="AN10" s="57">
        <v>0</v>
      </c>
      <c r="AO10" s="38">
        <f>SUM(AP10:AQ10)</f>
        <v>1</v>
      </c>
      <c r="AP10" s="38">
        <v>1</v>
      </c>
      <c r="AQ10" s="57">
        <v>0</v>
      </c>
      <c r="AR10" s="57">
        <f>SUM(AS10:AT10)</f>
        <v>0</v>
      </c>
      <c r="AS10" s="58">
        <v>0</v>
      </c>
      <c r="AT10" s="58">
        <v>0</v>
      </c>
      <c r="AU10" s="58">
        <f>SUM(AV10:AW10)</f>
        <v>0</v>
      </c>
      <c r="AV10" s="58">
        <v>0</v>
      </c>
      <c r="AW10" s="58">
        <v>0</v>
      </c>
      <c r="AX10" s="58">
        <f>SUM(AY10:AZ10)</f>
        <v>0</v>
      </c>
      <c r="AY10" s="58">
        <v>0</v>
      </c>
      <c r="AZ10" s="58">
        <v>0</v>
      </c>
      <c r="BA10" s="58">
        <f>SUM(BB10:BC10)</f>
        <v>0</v>
      </c>
      <c r="BB10" s="58">
        <v>0</v>
      </c>
      <c r="BC10" s="58">
        <v>0</v>
      </c>
    </row>
    <row r="11" spans="1:55" ht="30" customHeight="1">
      <c r="A11" s="111" t="s">
        <v>151</v>
      </c>
      <c r="B11" s="117" t="s">
        <v>167</v>
      </c>
      <c r="C11" s="38">
        <f>SUM(D11:E11)</f>
        <v>10</v>
      </c>
      <c r="D11" s="38">
        <f t="shared" si="0"/>
        <v>9</v>
      </c>
      <c r="E11" s="38">
        <f t="shared" si="0"/>
        <v>1</v>
      </c>
      <c r="F11" s="38">
        <f>SUM(G11:H11)</f>
        <v>8</v>
      </c>
      <c r="G11" s="38">
        <f>SUM(J11,M11,P11,S11,V11,Y11,AB11)</f>
        <v>7</v>
      </c>
      <c r="H11" s="38">
        <f>SUM(K11,N11,Q11,T11,W11,Z11,AC11)</f>
        <v>1</v>
      </c>
      <c r="I11" s="57">
        <v>0</v>
      </c>
      <c r="J11" s="61">
        <v>0</v>
      </c>
      <c r="K11" s="61">
        <v>0</v>
      </c>
      <c r="L11" s="38">
        <f>SUM(M11:N11)</f>
        <v>8</v>
      </c>
      <c r="M11" s="60">
        <v>7</v>
      </c>
      <c r="N11" s="62">
        <v>1</v>
      </c>
      <c r="O11" s="57">
        <f t="shared" si="1"/>
        <v>0</v>
      </c>
      <c r="P11" s="61">
        <v>0</v>
      </c>
      <c r="Q11" s="61">
        <v>0</v>
      </c>
      <c r="R11" s="57">
        <f>SUM(S11:T11)</f>
        <v>0</v>
      </c>
      <c r="S11" s="61">
        <v>0</v>
      </c>
      <c r="T11" s="61">
        <v>0</v>
      </c>
      <c r="U11" s="57">
        <f>SUM(V11:W11)</f>
        <v>0</v>
      </c>
      <c r="V11" s="61">
        <v>0</v>
      </c>
      <c r="W11" s="61">
        <v>0</v>
      </c>
      <c r="X11" s="57">
        <f>SUM(Y11:Z11)</f>
        <v>0</v>
      </c>
      <c r="Y11" s="61">
        <v>0</v>
      </c>
      <c r="Z11" s="61">
        <v>0</v>
      </c>
      <c r="AA11" s="57">
        <f>SUM(AB11:AC11)</f>
        <v>0</v>
      </c>
      <c r="AB11" s="57">
        <v>0</v>
      </c>
      <c r="AC11" s="57">
        <v>0</v>
      </c>
      <c r="AD11" s="112" t="s">
        <v>177</v>
      </c>
      <c r="AE11" s="139" t="s">
        <v>178</v>
      </c>
      <c r="AF11" s="38">
        <f>SUM(AG11:AH11)</f>
        <v>2</v>
      </c>
      <c r="AG11" s="38">
        <f t="shared" si="2"/>
        <v>2</v>
      </c>
      <c r="AH11" s="57">
        <f t="shared" si="2"/>
        <v>0</v>
      </c>
      <c r="AI11" s="57">
        <f>SUM(AJ11:AK11)</f>
        <v>0</v>
      </c>
      <c r="AJ11" s="61">
        <v>0</v>
      </c>
      <c r="AK11" s="61">
        <v>0</v>
      </c>
      <c r="AL11" s="57">
        <f>SUM(AM11:AN11)</f>
        <v>0</v>
      </c>
      <c r="AM11" s="61">
        <v>0</v>
      </c>
      <c r="AN11" s="61">
        <v>0</v>
      </c>
      <c r="AO11" s="38">
        <f>SUM(AP11:AQ11)</f>
        <v>1</v>
      </c>
      <c r="AP11" s="62">
        <v>1</v>
      </c>
      <c r="AQ11" s="57">
        <v>0</v>
      </c>
      <c r="AR11" s="57">
        <f>SUM(AS11:AT11)</f>
        <v>0</v>
      </c>
      <c r="AS11" s="64">
        <v>0</v>
      </c>
      <c r="AT11" s="64">
        <v>0</v>
      </c>
      <c r="AU11" s="58">
        <f>SUM(AV11:AW11)</f>
        <v>0</v>
      </c>
      <c r="AV11" s="64">
        <v>0</v>
      </c>
      <c r="AW11" s="64">
        <v>0</v>
      </c>
      <c r="AX11" s="65">
        <f>SUM(AY11:AZ11)</f>
        <v>1</v>
      </c>
      <c r="AY11" s="66">
        <v>1</v>
      </c>
      <c r="AZ11" s="64">
        <v>0</v>
      </c>
      <c r="BA11" s="58">
        <f>SUM(BB11:BC11)</f>
        <v>0</v>
      </c>
      <c r="BB11" s="64">
        <v>0</v>
      </c>
      <c r="BC11" s="58">
        <v>0</v>
      </c>
    </row>
    <row r="12" spans="1:55" ht="30" customHeight="1">
      <c r="A12" s="112" t="s">
        <v>152</v>
      </c>
      <c r="B12" s="117" t="s">
        <v>168</v>
      </c>
      <c r="C12" s="65">
        <f>SUM(D12:E12)</f>
        <v>16</v>
      </c>
      <c r="D12" s="65">
        <f t="shared" si="0"/>
        <v>4</v>
      </c>
      <c r="E12" s="65">
        <f t="shared" si="0"/>
        <v>12</v>
      </c>
      <c r="F12" s="65">
        <f>SUM(G12:H12)</f>
        <v>16</v>
      </c>
      <c r="G12" s="65">
        <f>SUM(J12,M12,P12,S12,V12,Y12,AB12)</f>
        <v>4</v>
      </c>
      <c r="H12" s="65">
        <f>SUM(K12,N12,Q12,T12,W12,Z12,AC12)</f>
        <v>12</v>
      </c>
      <c r="I12" s="65">
        <f>SUM(J12:K12)</f>
        <v>16</v>
      </c>
      <c r="J12" s="65">
        <v>4</v>
      </c>
      <c r="K12" s="65">
        <v>12</v>
      </c>
      <c r="L12" s="57">
        <f>SUM(M12:N12)</f>
        <v>0</v>
      </c>
      <c r="M12" s="57">
        <v>0</v>
      </c>
      <c r="N12" s="57">
        <v>0</v>
      </c>
      <c r="O12" s="57">
        <f t="shared" si="1"/>
        <v>0</v>
      </c>
      <c r="P12" s="57">
        <v>0</v>
      </c>
      <c r="Q12" s="57">
        <v>0</v>
      </c>
      <c r="R12" s="57">
        <f>SUM(S12:T12)</f>
        <v>0</v>
      </c>
      <c r="S12" s="61">
        <v>0</v>
      </c>
      <c r="T12" s="57">
        <v>0</v>
      </c>
      <c r="U12" s="57">
        <f>SUM(V12:W12)</f>
        <v>0</v>
      </c>
      <c r="V12" s="57">
        <v>0</v>
      </c>
      <c r="W12" s="57">
        <v>0</v>
      </c>
      <c r="X12" s="57">
        <f>SUM(Y12:Z12)</f>
        <v>0</v>
      </c>
      <c r="Y12" s="57">
        <v>0</v>
      </c>
      <c r="Z12" s="57">
        <v>0</v>
      </c>
      <c r="AA12" s="57">
        <f>SUM(AB12:AC12)</f>
        <v>0</v>
      </c>
      <c r="AB12" s="57">
        <v>0</v>
      </c>
      <c r="AC12" s="57">
        <v>0</v>
      </c>
      <c r="AD12" s="112" t="s">
        <v>179</v>
      </c>
      <c r="AE12" s="139" t="s">
        <v>180</v>
      </c>
      <c r="AF12" s="57">
        <f>SUM(AG12:AH12)</f>
        <v>0</v>
      </c>
      <c r="AG12" s="57">
        <f t="shared" si="2"/>
        <v>0</v>
      </c>
      <c r="AH12" s="57">
        <f t="shared" si="2"/>
        <v>0</v>
      </c>
      <c r="AI12" s="57">
        <f>SUM(AJ12:AK12)</f>
        <v>0</v>
      </c>
      <c r="AJ12" s="57">
        <v>0</v>
      </c>
      <c r="AK12" s="61">
        <v>0</v>
      </c>
      <c r="AL12" s="57">
        <f>SUM(AM12:AN12)</f>
        <v>0</v>
      </c>
      <c r="AM12" s="61">
        <v>0</v>
      </c>
      <c r="AN12" s="61">
        <v>0</v>
      </c>
      <c r="AO12" s="57">
        <f>SUM(AP12:AQ12)</f>
        <v>0</v>
      </c>
      <c r="AP12" s="57">
        <v>0</v>
      </c>
      <c r="AQ12" s="57">
        <v>0</v>
      </c>
      <c r="AR12" s="57">
        <f>SUM(AS12:AT12)</f>
        <v>0</v>
      </c>
      <c r="AS12" s="58">
        <v>0</v>
      </c>
      <c r="AT12" s="58">
        <v>0</v>
      </c>
      <c r="AU12" s="58">
        <f>SUM(AV12:AW12)</f>
        <v>0</v>
      </c>
      <c r="AV12" s="58">
        <v>0</v>
      </c>
      <c r="AW12" s="58">
        <v>0</v>
      </c>
      <c r="AX12" s="57">
        <f>SUM(AY12:AZ12)</f>
        <v>0</v>
      </c>
      <c r="AY12" s="57">
        <v>0</v>
      </c>
      <c r="AZ12" s="58">
        <v>0</v>
      </c>
      <c r="BA12" s="58">
        <f>SUM(BB12:BC12)</f>
        <v>0</v>
      </c>
      <c r="BB12" s="64">
        <v>0</v>
      </c>
      <c r="BC12" s="58">
        <v>0</v>
      </c>
    </row>
    <row r="13" spans="1:55" ht="30" customHeight="1">
      <c r="A13" s="111" t="s">
        <v>153</v>
      </c>
      <c r="B13" s="117" t="s">
        <v>169</v>
      </c>
      <c r="C13" s="65">
        <f>SUM(D13:E13)</f>
        <v>34</v>
      </c>
      <c r="D13" s="65">
        <f t="shared" si="0"/>
        <v>8</v>
      </c>
      <c r="E13" s="65">
        <f t="shared" si="0"/>
        <v>26</v>
      </c>
      <c r="F13" s="65">
        <f>SUM(G13:H13)</f>
        <v>28</v>
      </c>
      <c r="G13" s="65">
        <f>SUM(J13,M13,P13,S13,V13,Y13,AB13)</f>
        <v>8</v>
      </c>
      <c r="H13" s="65">
        <f>SUM(K13,N13,Q13,T13,W13,Z13,AC13)</f>
        <v>20</v>
      </c>
      <c r="I13" s="65">
        <f>SUM(J13:K13)</f>
        <v>28</v>
      </c>
      <c r="J13" s="65">
        <v>8</v>
      </c>
      <c r="K13" s="65">
        <v>20</v>
      </c>
      <c r="L13" s="57">
        <f>SUM(M13:N13)</f>
        <v>0</v>
      </c>
      <c r="M13" s="57">
        <v>0</v>
      </c>
      <c r="N13" s="57">
        <v>0</v>
      </c>
      <c r="O13" s="57">
        <f t="shared" si="1"/>
        <v>0</v>
      </c>
      <c r="P13" s="57">
        <v>0</v>
      </c>
      <c r="Q13" s="57">
        <v>0</v>
      </c>
      <c r="R13" s="57">
        <f>SUM(S13:T13)</f>
        <v>0</v>
      </c>
      <c r="S13" s="61">
        <v>0</v>
      </c>
      <c r="T13" s="57">
        <v>0</v>
      </c>
      <c r="U13" s="57">
        <f>SUM(V13:W13)</f>
        <v>0</v>
      </c>
      <c r="V13" s="57">
        <v>0</v>
      </c>
      <c r="W13" s="57">
        <v>0</v>
      </c>
      <c r="X13" s="57">
        <f>SUM(Y13:Z13)</f>
        <v>0</v>
      </c>
      <c r="Y13" s="57">
        <v>0</v>
      </c>
      <c r="Z13" s="57">
        <v>0</v>
      </c>
      <c r="AA13" s="57">
        <f>SUM(AB13:AC13)</f>
        <v>0</v>
      </c>
      <c r="AB13" s="57">
        <v>0</v>
      </c>
      <c r="AC13" s="57">
        <v>0</v>
      </c>
      <c r="AD13" s="112" t="s">
        <v>181</v>
      </c>
      <c r="AE13" s="139" t="s">
        <v>182</v>
      </c>
      <c r="AF13" s="76">
        <f>SUM(AG13:AH13)</f>
        <v>6</v>
      </c>
      <c r="AG13" s="57">
        <f t="shared" si="2"/>
        <v>0</v>
      </c>
      <c r="AH13" s="76">
        <f t="shared" si="2"/>
        <v>6</v>
      </c>
      <c r="AI13" s="57">
        <f>SUM(AJ13:AK13)</f>
        <v>0</v>
      </c>
      <c r="AJ13" s="57">
        <v>0</v>
      </c>
      <c r="AK13" s="61">
        <v>0</v>
      </c>
      <c r="AL13" s="57">
        <f>SUM(AM13:AN13)</f>
        <v>0</v>
      </c>
      <c r="AM13" s="61">
        <v>0</v>
      </c>
      <c r="AN13" s="61">
        <v>0</v>
      </c>
      <c r="AO13" s="57">
        <f>SUM(AP13:AQ13)</f>
        <v>0</v>
      </c>
      <c r="AP13" s="57">
        <v>0</v>
      </c>
      <c r="AQ13" s="57">
        <v>0</v>
      </c>
      <c r="AR13" s="58">
        <f>SUM(AS13:AT13)</f>
        <v>1</v>
      </c>
      <c r="AS13" s="58">
        <v>0</v>
      </c>
      <c r="AT13" s="58">
        <v>1</v>
      </c>
      <c r="AU13" s="58">
        <f>SUM(AV13:AW13)</f>
        <v>0</v>
      </c>
      <c r="AV13" s="58">
        <v>0</v>
      </c>
      <c r="AW13" s="58">
        <v>0</v>
      </c>
      <c r="AX13" s="58">
        <f>SUM(AY13:AZ13)</f>
        <v>5</v>
      </c>
      <c r="AY13" s="57">
        <v>0</v>
      </c>
      <c r="AZ13" s="58">
        <v>5</v>
      </c>
      <c r="BA13" s="58">
        <f>SUM(BB13:BC13)</f>
        <v>0</v>
      </c>
      <c r="BB13" s="64">
        <v>0</v>
      </c>
      <c r="BC13" s="58">
        <v>0</v>
      </c>
    </row>
    <row r="14" spans="1:55" ht="30" customHeight="1">
      <c r="A14" s="112" t="s">
        <v>154</v>
      </c>
      <c r="B14" s="117" t="s">
        <v>156</v>
      </c>
      <c r="C14" s="65">
        <f aca="true" t="shared" si="3" ref="C14:C19">SUM(D14:E14)</f>
        <v>22</v>
      </c>
      <c r="D14" s="65">
        <f aca="true" t="shared" si="4" ref="D14:E16">SUM(G14,AG14)</f>
        <v>3</v>
      </c>
      <c r="E14" s="65">
        <f t="shared" si="4"/>
        <v>19</v>
      </c>
      <c r="F14" s="65">
        <f aca="true" t="shared" si="5" ref="F14:F19">SUM(G14:H14)</f>
        <v>22</v>
      </c>
      <c r="G14" s="65">
        <f aca="true" t="shared" si="6" ref="G14:H16">SUM(J14,M14,P14,S14,V14,Y14,AB14)</f>
        <v>3</v>
      </c>
      <c r="H14" s="65">
        <f t="shared" si="6"/>
        <v>19</v>
      </c>
      <c r="I14" s="65">
        <f aca="true" t="shared" si="7" ref="I14:I19">SUM(J14:K14)</f>
        <v>21</v>
      </c>
      <c r="J14" s="65">
        <v>2</v>
      </c>
      <c r="K14" s="65">
        <v>19</v>
      </c>
      <c r="L14" s="57">
        <f aca="true" t="shared" si="8" ref="L14:L19">SUM(M14:N14)</f>
        <v>0</v>
      </c>
      <c r="M14" s="57">
        <v>0</v>
      </c>
      <c r="N14" s="57">
        <v>0</v>
      </c>
      <c r="O14" s="65">
        <f t="shared" si="1"/>
        <v>1</v>
      </c>
      <c r="P14" s="65">
        <v>1</v>
      </c>
      <c r="Q14" s="57">
        <v>0</v>
      </c>
      <c r="R14" s="57">
        <f aca="true" t="shared" si="9" ref="R14:R19">SUM(S14:T14)</f>
        <v>0</v>
      </c>
      <c r="S14" s="61">
        <v>0</v>
      </c>
      <c r="T14" s="57">
        <v>0</v>
      </c>
      <c r="U14" s="57">
        <f aca="true" t="shared" si="10" ref="U14:U19">SUM(V14:W14)</f>
        <v>0</v>
      </c>
      <c r="V14" s="57">
        <v>0</v>
      </c>
      <c r="W14" s="57">
        <v>0</v>
      </c>
      <c r="X14" s="57">
        <f aca="true" t="shared" si="11" ref="X14:X19">SUM(Y14:Z14)</f>
        <v>0</v>
      </c>
      <c r="Y14" s="57">
        <v>0</v>
      </c>
      <c r="Z14" s="57">
        <v>0</v>
      </c>
      <c r="AA14" s="57">
        <f aca="true" t="shared" si="12" ref="AA14:AA19">SUM(AB14:AC14)</f>
        <v>0</v>
      </c>
      <c r="AB14" s="57">
        <v>0</v>
      </c>
      <c r="AC14" s="57">
        <v>0</v>
      </c>
      <c r="AD14" s="112" t="s">
        <v>183</v>
      </c>
      <c r="AE14" s="139" t="s">
        <v>184</v>
      </c>
      <c r="AF14" s="80">
        <f aca="true" t="shared" si="13" ref="AF14:AF19">SUM(AG14:AH14)</f>
        <v>0</v>
      </c>
      <c r="AG14" s="57">
        <f aca="true" t="shared" si="14" ref="AG14:AH16">SUM(AJ14,AM14,AP14,AS14,AV14,AY14,BB14)</f>
        <v>0</v>
      </c>
      <c r="AH14" s="80">
        <f t="shared" si="14"/>
        <v>0</v>
      </c>
      <c r="AI14" s="57">
        <f aca="true" t="shared" si="15" ref="AI14:AI19">SUM(AJ14:AK14)</f>
        <v>0</v>
      </c>
      <c r="AJ14" s="57">
        <v>0</v>
      </c>
      <c r="AK14" s="61">
        <v>0</v>
      </c>
      <c r="AL14" s="57">
        <f aca="true" t="shared" si="16" ref="AL14:AL19">SUM(AM14:AN14)</f>
        <v>0</v>
      </c>
      <c r="AM14" s="61">
        <v>0</v>
      </c>
      <c r="AN14" s="61">
        <v>0</v>
      </c>
      <c r="AO14" s="57">
        <f aca="true" t="shared" si="17" ref="AO14:AO19">SUM(AP14:AQ14)</f>
        <v>0</v>
      </c>
      <c r="AP14" s="57">
        <v>0</v>
      </c>
      <c r="AQ14" s="57">
        <v>0</v>
      </c>
      <c r="AR14" s="58">
        <f aca="true" t="shared" si="18" ref="AR14:AR19">SUM(AS14:AT14)</f>
        <v>0</v>
      </c>
      <c r="AS14" s="58">
        <v>0</v>
      </c>
      <c r="AT14" s="58">
        <v>0</v>
      </c>
      <c r="AU14" s="58">
        <f aca="true" t="shared" si="19" ref="AU14:AU19">SUM(AV14:AW14)</f>
        <v>0</v>
      </c>
      <c r="AV14" s="58">
        <v>0</v>
      </c>
      <c r="AW14" s="58">
        <v>0</v>
      </c>
      <c r="AX14" s="58">
        <f aca="true" t="shared" si="20" ref="AX14:AX19">SUM(AY14:AZ14)</f>
        <v>0</v>
      </c>
      <c r="AY14" s="57">
        <v>0</v>
      </c>
      <c r="AZ14" s="58">
        <v>0</v>
      </c>
      <c r="BA14" s="58">
        <f aca="true" t="shared" si="21" ref="BA14:BA19">SUM(BB14:BC14)</f>
        <v>0</v>
      </c>
      <c r="BB14" s="64">
        <v>0</v>
      </c>
      <c r="BC14" s="58">
        <v>0</v>
      </c>
    </row>
    <row r="15" spans="1:55" ht="30" customHeight="1">
      <c r="A15" s="111" t="s">
        <v>155</v>
      </c>
      <c r="B15" s="117" t="s">
        <v>157</v>
      </c>
      <c r="C15" s="65">
        <f t="shared" si="3"/>
        <v>15</v>
      </c>
      <c r="D15" s="65">
        <f t="shared" si="4"/>
        <v>1</v>
      </c>
      <c r="E15" s="65">
        <f t="shared" si="4"/>
        <v>14</v>
      </c>
      <c r="F15" s="65">
        <f t="shared" si="5"/>
        <v>13</v>
      </c>
      <c r="G15" s="65">
        <f t="shared" si="6"/>
        <v>1</v>
      </c>
      <c r="H15" s="65">
        <f t="shared" si="6"/>
        <v>12</v>
      </c>
      <c r="I15" s="65">
        <f t="shared" si="7"/>
        <v>13</v>
      </c>
      <c r="J15" s="65">
        <v>1</v>
      </c>
      <c r="K15" s="65">
        <v>12</v>
      </c>
      <c r="L15" s="57">
        <f t="shared" si="8"/>
        <v>0</v>
      </c>
      <c r="M15" s="57">
        <v>0</v>
      </c>
      <c r="N15" s="57">
        <v>0</v>
      </c>
      <c r="O15" s="57">
        <f t="shared" si="1"/>
        <v>0</v>
      </c>
      <c r="P15" s="57">
        <v>0</v>
      </c>
      <c r="Q15" s="57">
        <v>0</v>
      </c>
      <c r="R15" s="57">
        <f t="shared" si="9"/>
        <v>0</v>
      </c>
      <c r="S15" s="57">
        <v>0</v>
      </c>
      <c r="T15" s="57">
        <v>0</v>
      </c>
      <c r="U15" s="57">
        <f t="shared" si="10"/>
        <v>0</v>
      </c>
      <c r="V15" s="57">
        <v>0</v>
      </c>
      <c r="W15" s="57">
        <v>0</v>
      </c>
      <c r="X15" s="57">
        <f t="shared" si="11"/>
        <v>0</v>
      </c>
      <c r="Y15" s="57">
        <v>0</v>
      </c>
      <c r="Z15" s="57">
        <v>0</v>
      </c>
      <c r="AA15" s="57">
        <f t="shared" si="12"/>
        <v>0</v>
      </c>
      <c r="AB15" s="57">
        <v>0</v>
      </c>
      <c r="AC15" s="57">
        <v>0</v>
      </c>
      <c r="AD15" s="112" t="s">
        <v>185</v>
      </c>
      <c r="AE15" s="139" t="s">
        <v>157</v>
      </c>
      <c r="AF15" s="65">
        <f t="shared" si="13"/>
        <v>2</v>
      </c>
      <c r="AG15" s="57">
        <f t="shared" si="14"/>
        <v>0</v>
      </c>
      <c r="AH15" s="65">
        <f t="shared" si="14"/>
        <v>2</v>
      </c>
      <c r="AI15" s="65">
        <f t="shared" si="15"/>
        <v>2</v>
      </c>
      <c r="AJ15" s="57">
        <v>0</v>
      </c>
      <c r="AK15" s="66">
        <v>2</v>
      </c>
      <c r="AL15" s="57">
        <f t="shared" si="16"/>
        <v>0</v>
      </c>
      <c r="AM15" s="61">
        <v>0</v>
      </c>
      <c r="AN15" s="61">
        <v>0</v>
      </c>
      <c r="AO15" s="57">
        <f t="shared" si="17"/>
        <v>0</v>
      </c>
      <c r="AP15" s="57">
        <v>0</v>
      </c>
      <c r="AQ15" s="57">
        <v>0</v>
      </c>
      <c r="AR15" s="58">
        <f t="shared" si="18"/>
        <v>0</v>
      </c>
      <c r="AS15" s="58">
        <v>0</v>
      </c>
      <c r="AT15" s="58">
        <v>0</v>
      </c>
      <c r="AU15" s="58">
        <f t="shared" si="19"/>
        <v>0</v>
      </c>
      <c r="AV15" s="58">
        <v>0</v>
      </c>
      <c r="AW15" s="58">
        <v>0</v>
      </c>
      <c r="AX15" s="58">
        <f t="shared" si="20"/>
        <v>0</v>
      </c>
      <c r="AY15" s="57">
        <v>0</v>
      </c>
      <c r="AZ15" s="58">
        <v>0</v>
      </c>
      <c r="BA15" s="58">
        <f t="shared" si="21"/>
        <v>0</v>
      </c>
      <c r="BB15" s="64">
        <v>0</v>
      </c>
      <c r="BC15" s="58">
        <v>0</v>
      </c>
    </row>
    <row r="16" spans="1:55" ht="30" customHeight="1">
      <c r="A16" s="111" t="s">
        <v>186</v>
      </c>
      <c r="B16" s="117" t="s">
        <v>187</v>
      </c>
      <c r="C16" s="65">
        <f t="shared" si="3"/>
        <v>16</v>
      </c>
      <c r="D16" s="65">
        <f t="shared" si="4"/>
        <v>3</v>
      </c>
      <c r="E16" s="65">
        <f t="shared" si="4"/>
        <v>13</v>
      </c>
      <c r="F16" s="65">
        <f t="shared" si="5"/>
        <v>15</v>
      </c>
      <c r="G16" s="65">
        <f t="shared" si="6"/>
        <v>2</v>
      </c>
      <c r="H16" s="65">
        <f t="shared" si="6"/>
        <v>13</v>
      </c>
      <c r="I16" s="65">
        <f t="shared" si="7"/>
        <v>7</v>
      </c>
      <c r="J16" s="57">
        <v>0</v>
      </c>
      <c r="K16" s="65">
        <v>7</v>
      </c>
      <c r="L16" s="65">
        <f t="shared" si="8"/>
        <v>5</v>
      </c>
      <c r="M16" s="57">
        <v>0</v>
      </c>
      <c r="N16" s="65">
        <v>5</v>
      </c>
      <c r="O16" s="65">
        <f t="shared" si="1"/>
        <v>2</v>
      </c>
      <c r="P16" s="65">
        <v>1</v>
      </c>
      <c r="Q16" s="65">
        <v>1</v>
      </c>
      <c r="R16" s="57">
        <f t="shared" si="9"/>
        <v>0</v>
      </c>
      <c r="S16" s="61">
        <v>0</v>
      </c>
      <c r="T16" s="57">
        <v>0</v>
      </c>
      <c r="U16" s="57">
        <f t="shared" si="10"/>
        <v>0</v>
      </c>
      <c r="V16" s="57">
        <v>0</v>
      </c>
      <c r="W16" s="57">
        <v>0</v>
      </c>
      <c r="X16" s="57">
        <f t="shared" si="11"/>
        <v>0</v>
      </c>
      <c r="Y16" s="57">
        <v>0</v>
      </c>
      <c r="Z16" s="57">
        <v>0</v>
      </c>
      <c r="AA16" s="65">
        <f t="shared" si="12"/>
        <v>1</v>
      </c>
      <c r="AB16" s="65">
        <v>1</v>
      </c>
      <c r="AC16" s="57">
        <v>0</v>
      </c>
      <c r="AD16" s="112" t="s">
        <v>186</v>
      </c>
      <c r="AE16" s="139" t="s">
        <v>187</v>
      </c>
      <c r="AF16" s="65">
        <f t="shared" si="13"/>
        <v>1</v>
      </c>
      <c r="AG16" s="65">
        <f t="shared" si="14"/>
        <v>1</v>
      </c>
      <c r="AH16" s="57">
        <f t="shared" si="14"/>
        <v>0</v>
      </c>
      <c r="AI16" s="57">
        <f t="shared" si="15"/>
        <v>0</v>
      </c>
      <c r="AJ16" s="57">
        <v>0</v>
      </c>
      <c r="AK16" s="61">
        <v>0</v>
      </c>
      <c r="AL16" s="57">
        <f t="shared" si="16"/>
        <v>0</v>
      </c>
      <c r="AM16" s="61">
        <v>0</v>
      </c>
      <c r="AN16" s="61">
        <v>0</v>
      </c>
      <c r="AO16" s="65">
        <f t="shared" si="17"/>
        <v>1</v>
      </c>
      <c r="AP16" s="65">
        <v>1</v>
      </c>
      <c r="AQ16" s="57">
        <v>0</v>
      </c>
      <c r="AR16" s="58">
        <f t="shared" si="18"/>
        <v>0</v>
      </c>
      <c r="AS16" s="58">
        <v>0</v>
      </c>
      <c r="AT16" s="58">
        <v>0</v>
      </c>
      <c r="AU16" s="58">
        <f t="shared" si="19"/>
        <v>0</v>
      </c>
      <c r="AV16" s="58">
        <v>0</v>
      </c>
      <c r="AW16" s="58">
        <v>0</v>
      </c>
      <c r="AX16" s="58">
        <f t="shared" si="20"/>
        <v>0</v>
      </c>
      <c r="AY16" s="57">
        <v>0</v>
      </c>
      <c r="AZ16" s="58">
        <v>0</v>
      </c>
      <c r="BA16" s="58">
        <f t="shared" si="21"/>
        <v>0</v>
      </c>
      <c r="BB16" s="64">
        <v>0</v>
      </c>
      <c r="BC16" s="58">
        <v>0</v>
      </c>
    </row>
    <row r="17" spans="1:55" ht="30" customHeight="1">
      <c r="A17" s="111" t="s">
        <v>192</v>
      </c>
      <c r="B17" s="117" t="s">
        <v>193</v>
      </c>
      <c r="C17" s="65">
        <f t="shared" si="3"/>
        <v>15</v>
      </c>
      <c r="D17" s="65">
        <f>SUM(G17,AG17)</f>
        <v>2</v>
      </c>
      <c r="E17" s="65">
        <f>SUM(H17,AH17)</f>
        <v>13</v>
      </c>
      <c r="F17" s="65">
        <f t="shared" si="5"/>
        <v>15</v>
      </c>
      <c r="G17" s="65">
        <f>SUM(J17,M17,P17,S17,V17,Y17,AB17)</f>
        <v>2</v>
      </c>
      <c r="H17" s="65">
        <f>SUM(K17,N17,Q17,T17,W17,Z17,AC17)</f>
        <v>13</v>
      </c>
      <c r="I17" s="65">
        <f t="shared" si="7"/>
        <v>7</v>
      </c>
      <c r="J17" s="65">
        <v>1</v>
      </c>
      <c r="K17" s="65">
        <v>6</v>
      </c>
      <c r="L17" s="65">
        <f t="shared" si="8"/>
        <v>8</v>
      </c>
      <c r="M17" s="65">
        <v>1</v>
      </c>
      <c r="N17" s="65">
        <v>7</v>
      </c>
      <c r="O17" s="57">
        <f t="shared" si="1"/>
        <v>0</v>
      </c>
      <c r="P17" s="57">
        <v>0</v>
      </c>
      <c r="Q17" s="57">
        <v>0</v>
      </c>
      <c r="R17" s="57">
        <f t="shared" si="9"/>
        <v>0</v>
      </c>
      <c r="S17" s="61">
        <v>0</v>
      </c>
      <c r="T17" s="57">
        <v>0</v>
      </c>
      <c r="U17" s="57">
        <f t="shared" si="10"/>
        <v>0</v>
      </c>
      <c r="V17" s="57">
        <v>0</v>
      </c>
      <c r="W17" s="57">
        <v>0</v>
      </c>
      <c r="X17" s="57">
        <f t="shared" si="11"/>
        <v>0</v>
      </c>
      <c r="Y17" s="57">
        <v>0</v>
      </c>
      <c r="Z17" s="57">
        <v>0</v>
      </c>
      <c r="AA17" s="57">
        <f t="shared" si="12"/>
        <v>0</v>
      </c>
      <c r="AB17" s="57">
        <v>0</v>
      </c>
      <c r="AC17" s="57">
        <v>0</v>
      </c>
      <c r="AD17" s="112" t="s">
        <v>201</v>
      </c>
      <c r="AE17" s="139" t="s">
        <v>202</v>
      </c>
      <c r="AF17" s="57">
        <f t="shared" si="13"/>
        <v>0</v>
      </c>
      <c r="AG17" s="57">
        <f aca="true" t="shared" si="22" ref="AG17:AH19">SUM(AJ17,AM17,AP17,AS17,AV17,AY17,BB17)</f>
        <v>0</v>
      </c>
      <c r="AH17" s="57">
        <f t="shared" si="22"/>
        <v>0</v>
      </c>
      <c r="AI17" s="57">
        <f t="shared" si="15"/>
        <v>0</v>
      </c>
      <c r="AJ17" s="57">
        <v>0</v>
      </c>
      <c r="AK17" s="61">
        <v>0</v>
      </c>
      <c r="AL17" s="57">
        <f t="shared" si="16"/>
        <v>0</v>
      </c>
      <c r="AM17" s="61">
        <v>0</v>
      </c>
      <c r="AN17" s="61">
        <v>0</v>
      </c>
      <c r="AO17" s="57">
        <f t="shared" si="17"/>
        <v>0</v>
      </c>
      <c r="AP17" s="57">
        <v>0</v>
      </c>
      <c r="AQ17" s="57">
        <v>0</v>
      </c>
      <c r="AR17" s="58">
        <f t="shared" si="18"/>
        <v>0</v>
      </c>
      <c r="AS17" s="58">
        <v>0</v>
      </c>
      <c r="AT17" s="58">
        <v>0</v>
      </c>
      <c r="AU17" s="58">
        <f t="shared" si="19"/>
        <v>0</v>
      </c>
      <c r="AV17" s="58">
        <v>0</v>
      </c>
      <c r="AW17" s="58">
        <v>0</v>
      </c>
      <c r="AX17" s="58">
        <f t="shared" si="20"/>
        <v>0</v>
      </c>
      <c r="AY17" s="57">
        <v>0</v>
      </c>
      <c r="AZ17" s="58">
        <v>0</v>
      </c>
      <c r="BA17" s="58">
        <f t="shared" si="21"/>
        <v>0</v>
      </c>
      <c r="BB17" s="64">
        <v>0</v>
      </c>
      <c r="BC17" s="58">
        <v>0</v>
      </c>
    </row>
    <row r="18" spans="1:55" ht="30" customHeight="1">
      <c r="A18" s="111" t="s">
        <v>200</v>
      </c>
      <c r="B18" s="117" t="s">
        <v>198</v>
      </c>
      <c r="C18" s="65">
        <f t="shared" si="3"/>
        <v>16</v>
      </c>
      <c r="D18" s="65">
        <f>SUM(G18,AG18)</f>
        <v>4</v>
      </c>
      <c r="E18" s="65">
        <f>SUM(H18,AH18)</f>
        <v>12</v>
      </c>
      <c r="F18" s="65">
        <f t="shared" si="5"/>
        <v>16</v>
      </c>
      <c r="G18" s="65">
        <f>SUM(J18,M18,P18,S18,V18,Y18,AB18)</f>
        <v>4</v>
      </c>
      <c r="H18" s="65">
        <f>SUM(K18,N18,Q18,T18,W18,Z18,AC18)</f>
        <v>12</v>
      </c>
      <c r="I18" s="65">
        <f t="shared" si="7"/>
        <v>2</v>
      </c>
      <c r="J18" s="57">
        <v>0</v>
      </c>
      <c r="K18" s="65">
        <v>2</v>
      </c>
      <c r="L18" s="65">
        <f t="shared" si="8"/>
        <v>11</v>
      </c>
      <c r="M18" s="65">
        <v>3</v>
      </c>
      <c r="N18" s="65">
        <v>8</v>
      </c>
      <c r="O18" s="65">
        <f t="shared" si="1"/>
        <v>3</v>
      </c>
      <c r="P18" s="65">
        <v>1</v>
      </c>
      <c r="Q18" s="65">
        <v>2</v>
      </c>
      <c r="R18" s="58">
        <f t="shared" si="9"/>
        <v>0</v>
      </c>
      <c r="S18" s="61">
        <v>0</v>
      </c>
      <c r="T18" s="57">
        <v>0</v>
      </c>
      <c r="U18" s="57">
        <f t="shared" si="10"/>
        <v>0</v>
      </c>
      <c r="V18" s="57">
        <v>0</v>
      </c>
      <c r="W18" s="57">
        <v>0</v>
      </c>
      <c r="X18" s="57">
        <f t="shared" si="11"/>
        <v>0</v>
      </c>
      <c r="Y18" s="57">
        <v>0</v>
      </c>
      <c r="Z18" s="57">
        <v>0</v>
      </c>
      <c r="AA18" s="57">
        <f t="shared" si="12"/>
        <v>0</v>
      </c>
      <c r="AB18" s="57">
        <v>0</v>
      </c>
      <c r="AC18" s="57">
        <v>0</v>
      </c>
      <c r="AD18" s="112" t="s">
        <v>200</v>
      </c>
      <c r="AE18" s="139" t="s">
        <v>198</v>
      </c>
      <c r="AF18" s="57">
        <f t="shared" si="13"/>
        <v>0</v>
      </c>
      <c r="AG18" s="57">
        <f t="shared" si="22"/>
        <v>0</v>
      </c>
      <c r="AH18" s="57">
        <f t="shared" si="22"/>
        <v>0</v>
      </c>
      <c r="AI18" s="57">
        <f t="shared" si="15"/>
        <v>0</v>
      </c>
      <c r="AJ18" s="57">
        <v>0</v>
      </c>
      <c r="AK18" s="61">
        <v>0</v>
      </c>
      <c r="AL18" s="57">
        <f t="shared" si="16"/>
        <v>0</v>
      </c>
      <c r="AM18" s="61">
        <v>0</v>
      </c>
      <c r="AN18" s="61">
        <v>0</v>
      </c>
      <c r="AO18" s="57">
        <f t="shared" si="17"/>
        <v>0</v>
      </c>
      <c r="AP18" s="57">
        <v>0</v>
      </c>
      <c r="AQ18" s="57">
        <v>0</v>
      </c>
      <c r="AR18" s="58">
        <f t="shared" si="18"/>
        <v>0</v>
      </c>
      <c r="AS18" s="58">
        <v>0</v>
      </c>
      <c r="AT18" s="58">
        <v>0</v>
      </c>
      <c r="AU18" s="58">
        <f t="shared" si="19"/>
        <v>0</v>
      </c>
      <c r="AV18" s="58">
        <v>0</v>
      </c>
      <c r="AW18" s="58">
        <v>0</v>
      </c>
      <c r="AX18" s="58">
        <f t="shared" si="20"/>
        <v>0</v>
      </c>
      <c r="AY18" s="57">
        <v>0</v>
      </c>
      <c r="AZ18" s="58">
        <v>0</v>
      </c>
      <c r="BA18" s="58">
        <f t="shared" si="21"/>
        <v>0</v>
      </c>
      <c r="BB18" s="64">
        <v>0</v>
      </c>
      <c r="BC18" s="58">
        <v>0</v>
      </c>
    </row>
    <row r="19" spans="1:55" ht="30" customHeight="1">
      <c r="A19" s="111" t="s">
        <v>203</v>
      </c>
      <c r="B19" s="117" t="s">
        <v>204</v>
      </c>
      <c r="C19" s="65">
        <f t="shared" si="3"/>
        <v>14</v>
      </c>
      <c r="D19" s="65">
        <v>4</v>
      </c>
      <c r="E19" s="65">
        <v>10</v>
      </c>
      <c r="F19" s="65">
        <f t="shared" si="5"/>
        <v>7</v>
      </c>
      <c r="G19" s="65">
        <v>1</v>
      </c>
      <c r="H19" s="65">
        <v>6</v>
      </c>
      <c r="I19" s="57">
        <f t="shared" si="7"/>
        <v>0</v>
      </c>
      <c r="J19" s="57">
        <v>0</v>
      </c>
      <c r="K19" s="57">
        <v>0</v>
      </c>
      <c r="L19" s="65">
        <f t="shared" si="8"/>
        <v>6</v>
      </c>
      <c r="M19" s="57">
        <v>0</v>
      </c>
      <c r="N19" s="65">
        <v>6</v>
      </c>
      <c r="O19" s="80">
        <f aca="true" t="shared" si="23" ref="O19:O24">SUM(P19,Q19)</f>
        <v>0</v>
      </c>
      <c r="P19" s="61">
        <v>0</v>
      </c>
      <c r="Q19" s="61">
        <v>0</v>
      </c>
      <c r="R19" s="58">
        <f t="shared" si="9"/>
        <v>0</v>
      </c>
      <c r="S19" s="61">
        <v>0</v>
      </c>
      <c r="T19" s="57">
        <v>0</v>
      </c>
      <c r="U19" s="57">
        <f t="shared" si="10"/>
        <v>0</v>
      </c>
      <c r="V19" s="57">
        <v>0</v>
      </c>
      <c r="W19" s="57">
        <v>0</v>
      </c>
      <c r="X19" s="57">
        <f t="shared" si="11"/>
        <v>0</v>
      </c>
      <c r="Y19" s="57">
        <v>0</v>
      </c>
      <c r="Z19" s="57">
        <v>0</v>
      </c>
      <c r="AA19" s="65">
        <f t="shared" si="12"/>
        <v>1</v>
      </c>
      <c r="AB19" s="65">
        <v>1</v>
      </c>
      <c r="AC19" s="57">
        <v>0</v>
      </c>
      <c r="AD19" s="112" t="s">
        <v>203</v>
      </c>
      <c r="AE19" s="139" t="s">
        <v>204</v>
      </c>
      <c r="AF19" s="147">
        <f t="shared" si="13"/>
        <v>7</v>
      </c>
      <c r="AG19" s="147">
        <f t="shared" si="22"/>
        <v>3</v>
      </c>
      <c r="AH19" s="147">
        <f t="shared" si="22"/>
        <v>4</v>
      </c>
      <c r="AI19" s="57">
        <f t="shared" si="15"/>
        <v>0</v>
      </c>
      <c r="AJ19" s="57">
        <v>0</v>
      </c>
      <c r="AK19" s="61">
        <v>0</v>
      </c>
      <c r="AL19" s="57">
        <f t="shared" si="16"/>
        <v>0</v>
      </c>
      <c r="AM19" s="61">
        <v>0</v>
      </c>
      <c r="AN19" s="61">
        <v>0</v>
      </c>
      <c r="AO19" s="147">
        <f t="shared" si="17"/>
        <v>4</v>
      </c>
      <c r="AP19" s="147">
        <v>2</v>
      </c>
      <c r="AQ19" s="147">
        <v>2</v>
      </c>
      <c r="AR19" s="58">
        <f t="shared" si="18"/>
        <v>0</v>
      </c>
      <c r="AS19" s="58">
        <v>0</v>
      </c>
      <c r="AT19" s="58">
        <v>0</v>
      </c>
      <c r="AU19" s="58">
        <f t="shared" si="19"/>
        <v>3</v>
      </c>
      <c r="AV19" s="58">
        <v>1</v>
      </c>
      <c r="AW19" s="58">
        <v>2</v>
      </c>
      <c r="AX19" s="58">
        <f t="shared" si="20"/>
        <v>0</v>
      </c>
      <c r="AY19" s="57">
        <v>0</v>
      </c>
      <c r="AZ19" s="58">
        <v>0</v>
      </c>
      <c r="BA19" s="58">
        <f t="shared" si="21"/>
        <v>0</v>
      </c>
      <c r="BB19" s="64">
        <v>0</v>
      </c>
      <c r="BC19" s="58">
        <v>0</v>
      </c>
    </row>
    <row r="20" spans="1:55" ht="30" customHeight="1">
      <c r="A20" s="111" t="s">
        <v>213</v>
      </c>
      <c r="B20" s="117" t="s">
        <v>210</v>
      </c>
      <c r="C20" s="65">
        <f aca="true" t="shared" si="24" ref="C20:C25">SUM(D20:E20)</f>
        <v>22</v>
      </c>
      <c r="D20" s="65">
        <v>2</v>
      </c>
      <c r="E20" s="65">
        <v>20</v>
      </c>
      <c r="F20" s="65">
        <f aca="true" t="shared" si="25" ref="F20:F25">SUM(G20:H20)</f>
        <v>22</v>
      </c>
      <c r="G20" s="65">
        <v>2</v>
      </c>
      <c r="H20" s="65">
        <v>20</v>
      </c>
      <c r="I20" s="57">
        <f aca="true" t="shared" si="26" ref="I20:I26">SUM(J20:K20)</f>
        <v>0</v>
      </c>
      <c r="J20" s="57">
        <v>0</v>
      </c>
      <c r="K20" s="57">
        <v>0</v>
      </c>
      <c r="L20" s="65">
        <f aca="true" t="shared" si="27" ref="L20:L26">SUM(M20:N20)</f>
        <v>17</v>
      </c>
      <c r="M20" s="57">
        <v>0</v>
      </c>
      <c r="N20" s="65">
        <v>17</v>
      </c>
      <c r="O20" s="65">
        <f t="shared" si="23"/>
        <v>1</v>
      </c>
      <c r="P20" s="61">
        <v>0</v>
      </c>
      <c r="Q20" s="65">
        <v>1</v>
      </c>
      <c r="R20" s="58">
        <f aca="true" t="shared" si="28" ref="R20:R25">SUM(S20:T20)</f>
        <v>0</v>
      </c>
      <c r="S20" s="61">
        <v>0</v>
      </c>
      <c r="T20" s="57">
        <v>0</v>
      </c>
      <c r="U20" s="57">
        <f aca="true" t="shared" si="29" ref="U20:U25">SUM(V20:W20)</f>
        <v>0</v>
      </c>
      <c r="V20" s="57">
        <v>0</v>
      </c>
      <c r="W20" s="57">
        <v>0</v>
      </c>
      <c r="X20" s="57">
        <f aca="true" t="shared" si="30" ref="X20:X25">SUM(Y20:Z20)</f>
        <v>0</v>
      </c>
      <c r="Y20" s="57">
        <v>0</v>
      </c>
      <c r="Z20" s="57">
        <v>0</v>
      </c>
      <c r="AA20" s="65">
        <f aca="true" t="shared" si="31" ref="AA20:AA25">SUM(AB20:AC20)</f>
        <v>4</v>
      </c>
      <c r="AB20" s="65">
        <v>2</v>
      </c>
      <c r="AC20" s="65">
        <v>2</v>
      </c>
      <c r="AD20" s="112" t="s">
        <v>213</v>
      </c>
      <c r="AE20" s="139" t="s">
        <v>210</v>
      </c>
      <c r="AF20" s="147">
        <f aca="true" t="shared" si="32" ref="AF20:AF25">SUM(AG20:AH20)</f>
        <v>0</v>
      </c>
      <c r="AG20" s="147">
        <f aca="true" t="shared" si="33" ref="AG20:AH22">SUM(AJ20,AM20,AP20,AS20,AV20,AY20,BB20)</f>
        <v>0</v>
      </c>
      <c r="AH20" s="147">
        <f t="shared" si="33"/>
        <v>0</v>
      </c>
      <c r="AI20" s="57">
        <f aca="true" t="shared" si="34" ref="AI20:AI25">SUM(AJ20:AK20)</f>
        <v>0</v>
      </c>
      <c r="AJ20" s="57">
        <v>0</v>
      </c>
      <c r="AK20" s="61">
        <v>0</v>
      </c>
      <c r="AL20" s="57">
        <f aca="true" t="shared" si="35" ref="AL20:AL25">SUM(AM20:AN20)</f>
        <v>0</v>
      </c>
      <c r="AM20" s="61">
        <v>0</v>
      </c>
      <c r="AN20" s="61">
        <v>0</v>
      </c>
      <c r="AO20" s="147">
        <f aca="true" t="shared" si="36" ref="AO20:AO25">SUM(AP20:AQ20)</f>
        <v>0</v>
      </c>
      <c r="AP20" s="147">
        <v>0</v>
      </c>
      <c r="AQ20" s="147">
        <v>0</v>
      </c>
      <c r="AR20" s="58">
        <f aca="true" t="shared" si="37" ref="AR20:AR25">SUM(AS20:AT20)</f>
        <v>0</v>
      </c>
      <c r="AS20" s="58">
        <v>0</v>
      </c>
      <c r="AT20" s="58">
        <v>0</v>
      </c>
      <c r="AU20" s="58">
        <f aca="true" t="shared" si="38" ref="AU20:AU25">SUM(AV20:AW20)</f>
        <v>0</v>
      </c>
      <c r="AV20" s="58">
        <v>0</v>
      </c>
      <c r="AW20" s="58">
        <v>0</v>
      </c>
      <c r="AX20" s="58">
        <f aca="true" t="shared" si="39" ref="AX20:AX25">SUM(AY20:AZ20)</f>
        <v>0</v>
      </c>
      <c r="AY20" s="57">
        <v>0</v>
      </c>
      <c r="AZ20" s="58">
        <v>0</v>
      </c>
      <c r="BA20" s="58">
        <f aca="true" t="shared" si="40" ref="BA20:BA25">SUM(BB20:BC20)</f>
        <v>0</v>
      </c>
      <c r="BB20" s="64">
        <v>0</v>
      </c>
      <c r="BC20" s="58">
        <v>0</v>
      </c>
    </row>
    <row r="21" spans="1:55" ht="30" customHeight="1">
      <c r="A21" s="111" t="s">
        <v>217</v>
      </c>
      <c r="B21" s="117" t="s">
        <v>215</v>
      </c>
      <c r="C21" s="65">
        <f t="shared" si="24"/>
        <v>12</v>
      </c>
      <c r="D21" s="65">
        <v>2</v>
      </c>
      <c r="E21" s="65">
        <v>10</v>
      </c>
      <c r="F21" s="65">
        <f t="shared" si="25"/>
        <v>12</v>
      </c>
      <c r="G21" s="65">
        <v>2</v>
      </c>
      <c r="H21" s="65">
        <v>10</v>
      </c>
      <c r="I21" s="65">
        <f t="shared" si="26"/>
        <v>1</v>
      </c>
      <c r="J21" s="65">
        <v>1</v>
      </c>
      <c r="K21" s="57">
        <v>0</v>
      </c>
      <c r="L21" s="65">
        <f t="shared" si="27"/>
        <v>10</v>
      </c>
      <c r="M21" s="57">
        <v>0</v>
      </c>
      <c r="N21" s="65">
        <v>10</v>
      </c>
      <c r="O21" s="65">
        <f t="shared" si="23"/>
        <v>1</v>
      </c>
      <c r="P21" s="65">
        <v>1</v>
      </c>
      <c r="Q21" s="58">
        <v>0</v>
      </c>
      <c r="R21" s="58">
        <f t="shared" si="28"/>
        <v>0</v>
      </c>
      <c r="S21" s="61">
        <v>0</v>
      </c>
      <c r="T21" s="57">
        <v>0</v>
      </c>
      <c r="U21" s="57">
        <f t="shared" si="29"/>
        <v>0</v>
      </c>
      <c r="V21" s="57">
        <v>0</v>
      </c>
      <c r="W21" s="57">
        <v>0</v>
      </c>
      <c r="X21" s="57">
        <f t="shared" si="30"/>
        <v>0</v>
      </c>
      <c r="Y21" s="57">
        <v>0</v>
      </c>
      <c r="Z21" s="57">
        <v>0</v>
      </c>
      <c r="AA21" s="65">
        <f t="shared" si="31"/>
        <v>4</v>
      </c>
      <c r="AB21" s="65">
        <v>2</v>
      </c>
      <c r="AC21" s="65">
        <v>2</v>
      </c>
      <c r="AD21" s="112" t="s">
        <v>290</v>
      </c>
      <c r="AE21" s="139" t="s">
        <v>291</v>
      </c>
      <c r="AF21" s="147">
        <f t="shared" si="32"/>
        <v>0</v>
      </c>
      <c r="AG21" s="147">
        <f t="shared" si="33"/>
        <v>0</v>
      </c>
      <c r="AH21" s="147">
        <f t="shared" si="33"/>
        <v>0</v>
      </c>
      <c r="AI21" s="57">
        <f t="shared" si="34"/>
        <v>0</v>
      </c>
      <c r="AJ21" s="57">
        <v>0</v>
      </c>
      <c r="AK21" s="61">
        <v>0</v>
      </c>
      <c r="AL21" s="57">
        <f t="shared" si="35"/>
        <v>0</v>
      </c>
      <c r="AM21" s="61">
        <v>0</v>
      </c>
      <c r="AN21" s="61">
        <v>0</v>
      </c>
      <c r="AO21" s="147">
        <f t="shared" si="36"/>
        <v>0</v>
      </c>
      <c r="AP21" s="147">
        <v>0</v>
      </c>
      <c r="AQ21" s="147">
        <v>0</v>
      </c>
      <c r="AR21" s="58">
        <f t="shared" si="37"/>
        <v>0</v>
      </c>
      <c r="AS21" s="58">
        <v>0</v>
      </c>
      <c r="AT21" s="58">
        <v>0</v>
      </c>
      <c r="AU21" s="58">
        <f t="shared" si="38"/>
        <v>0</v>
      </c>
      <c r="AV21" s="58">
        <v>0</v>
      </c>
      <c r="AW21" s="58">
        <v>0</v>
      </c>
      <c r="AX21" s="58">
        <f t="shared" si="39"/>
        <v>0</v>
      </c>
      <c r="AY21" s="57">
        <v>0</v>
      </c>
      <c r="AZ21" s="58">
        <v>0</v>
      </c>
      <c r="BA21" s="58">
        <f t="shared" si="40"/>
        <v>0</v>
      </c>
      <c r="BB21" s="64">
        <v>0</v>
      </c>
      <c r="BC21" s="58">
        <v>0</v>
      </c>
    </row>
    <row r="22" spans="1:55" ht="30" customHeight="1">
      <c r="A22" s="111" t="s">
        <v>289</v>
      </c>
      <c r="B22" s="117" t="s">
        <v>272</v>
      </c>
      <c r="C22" s="65">
        <f t="shared" si="24"/>
        <v>27</v>
      </c>
      <c r="D22" s="65">
        <v>10</v>
      </c>
      <c r="E22" s="65">
        <v>17</v>
      </c>
      <c r="F22" s="65">
        <f t="shared" si="25"/>
        <v>27</v>
      </c>
      <c r="G22" s="65">
        <v>10</v>
      </c>
      <c r="H22" s="65">
        <v>17</v>
      </c>
      <c r="I22" s="65">
        <f t="shared" si="26"/>
        <v>8</v>
      </c>
      <c r="J22" s="65">
        <v>3</v>
      </c>
      <c r="K22" s="65">
        <v>5</v>
      </c>
      <c r="L22" s="65">
        <f t="shared" si="27"/>
        <v>14</v>
      </c>
      <c r="M22" s="65">
        <v>5</v>
      </c>
      <c r="N22" s="65">
        <v>9</v>
      </c>
      <c r="O22" s="65">
        <f t="shared" si="23"/>
        <v>1</v>
      </c>
      <c r="P22" s="65">
        <v>1</v>
      </c>
      <c r="Q22" s="58">
        <v>0</v>
      </c>
      <c r="R22" s="58">
        <f t="shared" si="28"/>
        <v>2</v>
      </c>
      <c r="S22" s="61">
        <v>0</v>
      </c>
      <c r="T22" s="65">
        <v>2</v>
      </c>
      <c r="U22" s="57">
        <f t="shared" si="29"/>
        <v>0</v>
      </c>
      <c r="V22" s="57">
        <v>0</v>
      </c>
      <c r="W22" s="57">
        <v>0</v>
      </c>
      <c r="X22" s="57">
        <f t="shared" si="30"/>
        <v>0</v>
      </c>
      <c r="Y22" s="57">
        <v>0</v>
      </c>
      <c r="Z22" s="57">
        <v>0</v>
      </c>
      <c r="AA22" s="65">
        <f t="shared" si="31"/>
        <v>2</v>
      </c>
      <c r="AB22" s="65">
        <v>1</v>
      </c>
      <c r="AC22" s="65">
        <v>1</v>
      </c>
      <c r="AD22" s="112" t="s">
        <v>289</v>
      </c>
      <c r="AE22" s="139" t="s">
        <v>272</v>
      </c>
      <c r="AF22" s="147">
        <f t="shared" si="32"/>
        <v>0</v>
      </c>
      <c r="AG22" s="147">
        <f t="shared" si="33"/>
        <v>0</v>
      </c>
      <c r="AH22" s="147">
        <f t="shared" si="33"/>
        <v>0</v>
      </c>
      <c r="AI22" s="57">
        <f t="shared" si="34"/>
        <v>0</v>
      </c>
      <c r="AJ22" s="57">
        <v>0</v>
      </c>
      <c r="AK22" s="61">
        <v>0</v>
      </c>
      <c r="AL22" s="57">
        <f t="shared" si="35"/>
        <v>0</v>
      </c>
      <c r="AM22" s="61">
        <v>0</v>
      </c>
      <c r="AN22" s="61">
        <v>0</v>
      </c>
      <c r="AO22" s="147">
        <f t="shared" si="36"/>
        <v>0</v>
      </c>
      <c r="AP22" s="147">
        <v>0</v>
      </c>
      <c r="AQ22" s="147">
        <v>0</v>
      </c>
      <c r="AR22" s="58">
        <f t="shared" si="37"/>
        <v>0</v>
      </c>
      <c r="AS22" s="58">
        <v>0</v>
      </c>
      <c r="AT22" s="58">
        <v>0</v>
      </c>
      <c r="AU22" s="58">
        <f t="shared" si="38"/>
        <v>0</v>
      </c>
      <c r="AV22" s="58">
        <v>0</v>
      </c>
      <c r="AW22" s="58">
        <v>0</v>
      </c>
      <c r="AX22" s="58">
        <f t="shared" si="39"/>
        <v>0</v>
      </c>
      <c r="AY22" s="57">
        <v>0</v>
      </c>
      <c r="AZ22" s="58">
        <v>0</v>
      </c>
      <c r="BA22" s="58">
        <f t="shared" si="40"/>
        <v>0</v>
      </c>
      <c r="BB22" s="64">
        <v>0</v>
      </c>
      <c r="BC22" s="58">
        <v>0</v>
      </c>
    </row>
    <row r="23" spans="1:55" ht="30" customHeight="1">
      <c r="A23" s="111" t="s">
        <v>325</v>
      </c>
      <c r="B23" s="117" t="s">
        <v>323</v>
      </c>
      <c r="C23" s="65">
        <f t="shared" si="24"/>
        <v>17</v>
      </c>
      <c r="D23" s="65">
        <f aca="true" t="shared" si="41" ref="D23:E25">G23+AG23</f>
        <v>4</v>
      </c>
      <c r="E23" s="65">
        <f t="shared" si="41"/>
        <v>13</v>
      </c>
      <c r="F23" s="65">
        <f t="shared" si="25"/>
        <v>17</v>
      </c>
      <c r="G23" s="65">
        <f aca="true" t="shared" si="42" ref="G23:H25">SUM(J23,M23,P23,S23,V23,Y23,AB23)</f>
        <v>4</v>
      </c>
      <c r="H23" s="65">
        <f t="shared" si="42"/>
        <v>13</v>
      </c>
      <c r="I23" s="65">
        <f t="shared" si="26"/>
        <v>2</v>
      </c>
      <c r="J23" s="58">
        <v>0</v>
      </c>
      <c r="K23" s="65">
        <v>2</v>
      </c>
      <c r="L23" s="65">
        <f t="shared" si="27"/>
        <v>9</v>
      </c>
      <c r="M23" s="65">
        <v>1</v>
      </c>
      <c r="N23" s="65">
        <v>8</v>
      </c>
      <c r="O23" s="58">
        <f t="shared" si="23"/>
        <v>0</v>
      </c>
      <c r="P23" s="58">
        <v>0</v>
      </c>
      <c r="Q23" s="58">
        <v>0</v>
      </c>
      <c r="R23" s="58">
        <f t="shared" si="28"/>
        <v>4</v>
      </c>
      <c r="S23" s="147">
        <v>3</v>
      </c>
      <c r="T23" s="65">
        <v>1</v>
      </c>
      <c r="U23" s="57">
        <f t="shared" si="29"/>
        <v>0</v>
      </c>
      <c r="V23" s="57">
        <v>0</v>
      </c>
      <c r="W23" s="57">
        <v>0</v>
      </c>
      <c r="X23" s="57">
        <f t="shared" si="30"/>
        <v>0</v>
      </c>
      <c r="Y23" s="57">
        <v>0</v>
      </c>
      <c r="Z23" s="57">
        <v>0</v>
      </c>
      <c r="AA23" s="65">
        <f t="shared" si="31"/>
        <v>2</v>
      </c>
      <c r="AB23" s="57">
        <v>0</v>
      </c>
      <c r="AC23" s="65">
        <v>2</v>
      </c>
      <c r="AD23" s="112" t="s">
        <v>325</v>
      </c>
      <c r="AE23" s="139" t="s">
        <v>323</v>
      </c>
      <c r="AF23" s="147">
        <f t="shared" si="32"/>
        <v>0</v>
      </c>
      <c r="AG23" s="147">
        <f aca="true" t="shared" si="43" ref="AG23:AH25">SUM(AJ23,AM23,AP23,AS23,AV23,AY23,BB23)</f>
        <v>0</v>
      </c>
      <c r="AH23" s="147">
        <f t="shared" si="43"/>
        <v>0</v>
      </c>
      <c r="AI23" s="57">
        <f t="shared" si="34"/>
        <v>0</v>
      </c>
      <c r="AJ23" s="57">
        <v>0</v>
      </c>
      <c r="AK23" s="61">
        <v>0</v>
      </c>
      <c r="AL23" s="57">
        <f t="shared" si="35"/>
        <v>0</v>
      </c>
      <c r="AM23" s="61">
        <v>0</v>
      </c>
      <c r="AN23" s="61">
        <v>0</v>
      </c>
      <c r="AO23" s="147">
        <f t="shared" si="36"/>
        <v>0</v>
      </c>
      <c r="AP23" s="147">
        <v>0</v>
      </c>
      <c r="AQ23" s="147">
        <v>0</v>
      </c>
      <c r="AR23" s="58">
        <f t="shared" si="37"/>
        <v>0</v>
      </c>
      <c r="AS23" s="58">
        <v>0</v>
      </c>
      <c r="AT23" s="58">
        <v>0</v>
      </c>
      <c r="AU23" s="58">
        <f t="shared" si="38"/>
        <v>0</v>
      </c>
      <c r="AV23" s="58">
        <v>0</v>
      </c>
      <c r="AW23" s="58">
        <v>0</v>
      </c>
      <c r="AX23" s="58">
        <f t="shared" si="39"/>
        <v>0</v>
      </c>
      <c r="AY23" s="57">
        <v>0</v>
      </c>
      <c r="AZ23" s="58">
        <v>0</v>
      </c>
      <c r="BA23" s="58">
        <f t="shared" si="40"/>
        <v>0</v>
      </c>
      <c r="BB23" s="64">
        <v>0</v>
      </c>
      <c r="BC23" s="58">
        <v>0</v>
      </c>
    </row>
    <row r="24" spans="1:55" s="231" customFormat="1" ht="30" customHeight="1">
      <c r="A24" s="221" t="s">
        <v>375</v>
      </c>
      <c r="B24" s="222" t="s">
        <v>374</v>
      </c>
      <c r="C24" s="223">
        <f t="shared" si="24"/>
        <v>13</v>
      </c>
      <c r="D24" s="223">
        <f t="shared" si="41"/>
        <v>4</v>
      </c>
      <c r="E24" s="223">
        <f t="shared" si="41"/>
        <v>9</v>
      </c>
      <c r="F24" s="223">
        <f t="shared" si="25"/>
        <v>13</v>
      </c>
      <c r="G24" s="223">
        <f t="shared" si="42"/>
        <v>4</v>
      </c>
      <c r="H24" s="223">
        <f t="shared" si="42"/>
        <v>9</v>
      </c>
      <c r="I24" s="223">
        <f t="shared" si="26"/>
        <v>8</v>
      </c>
      <c r="J24" s="224">
        <v>2</v>
      </c>
      <c r="K24" s="223">
        <v>6</v>
      </c>
      <c r="L24" s="223">
        <f t="shared" si="27"/>
        <v>4</v>
      </c>
      <c r="M24" s="223">
        <v>2</v>
      </c>
      <c r="N24" s="223">
        <v>2</v>
      </c>
      <c r="O24" s="224">
        <f t="shared" si="23"/>
        <v>0</v>
      </c>
      <c r="P24" s="224">
        <v>0</v>
      </c>
      <c r="Q24" s="224">
        <v>0</v>
      </c>
      <c r="R24" s="224">
        <f t="shared" si="28"/>
        <v>1</v>
      </c>
      <c r="S24" s="225">
        <v>0</v>
      </c>
      <c r="T24" s="223">
        <v>1</v>
      </c>
      <c r="U24" s="226">
        <f t="shared" si="29"/>
        <v>0</v>
      </c>
      <c r="V24" s="226">
        <v>0</v>
      </c>
      <c r="W24" s="226">
        <v>0</v>
      </c>
      <c r="X24" s="226">
        <f t="shared" si="30"/>
        <v>0</v>
      </c>
      <c r="Y24" s="226">
        <v>0</v>
      </c>
      <c r="Z24" s="226">
        <v>0</v>
      </c>
      <c r="AA24" s="226">
        <f t="shared" si="31"/>
        <v>0</v>
      </c>
      <c r="AB24" s="226">
        <v>0</v>
      </c>
      <c r="AC24" s="226">
        <v>0</v>
      </c>
      <c r="AD24" s="227" t="s">
        <v>375</v>
      </c>
      <c r="AE24" s="228" t="s">
        <v>374</v>
      </c>
      <c r="AF24" s="225">
        <f t="shared" si="32"/>
        <v>0</v>
      </c>
      <c r="AG24" s="225">
        <f t="shared" si="43"/>
        <v>0</v>
      </c>
      <c r="AH24" s="225">
        <f t="shared" si="43"/>
        <v>0</v>
      </c>
      <c r="AI24" s="226">
        <f t="shared" si="34"/>
        <v>0</v>
      </c>
      <c r="AJ24" s="226">
        <v>0</v>
      </c>
      <c r="AK24" s="229">
        <v>0</v>
      </c>
      <c r="AL24" s="226">
        <f t="shared" si="35"/>
        <v>0</v>
      </c>
      <c r="AM24" s="229">
        <v>0</v>
      </c>
      <c r="AN24" s="229">
        <v>0</v>
      </c>
      <c r="AO24" s="225">
        <f t="shared" si="36"/>
        <v>0</v>
      </c>
      <c r="AP24" s="225">
        <v>0</v>
      </c>
      <c r="AQ24" s="225">
        <v>0</v>
      </c>
      <c r="AR24" s="224">
        <f t="shared" si="37"/>
        <v>0</v>
      </c>
      <c r="AS24" s="224">
        <v>0</v>
      </c>
      <c r="AT24" s="224">
        <v>0</v>
      </c>
      <c r="AU24" s="224">
        <f t="shared" si="38"/>
        <v>0</v>
      </c>
      <c r="AV24" s="224">
        <v>0</v>
      </c>
      <c r="AW24" s="224">
        <v>0</v>
      </c>
      <c r="AX24" s="224">
        <f t="shared" si="39"/>
        <v>0</v>
      </c>
      <c r="AY24" s="226">
        <v>0</v>
      </c>
      <c r="AZ24" s="224">
        <v>0</v>
      </c>
      <c r="BA24" s="224">
        <f t="shared" si="40"/>
        <v>0</v>
      </c>
      <c r="BB24" s="230">
        <v>0</v>
      </c>
      <c r="BC24" s="224">
        <v>0</v>
      </c>
    </row>
    <row r="25" spans="1:55" s="231" customFormat="1" ht="30" customHeight="1">
      <c r="A25" s="221" t="s">
        <v>386</v>
      </c>
      <c r="B25" s="222" t="s">
        <v>387</v>
      </c>
      <c r="C25" s="223">
        <f t="shared" si="24"/>
        <v>12</v>
      </c>
      <c r="D25" s="223">
        <f t="shared" si="41"/>
        <v>2</v>
      </c>
      <c r="E25" s="223">
        <f t="shared" si="41"/>
        <v>10</v>
      </c>
      <c r="F25" s="223">
        <f t="shared" si="25"/>
        <v>12</v>
      </c>
      <c r="G25" s="223">
        <f t="shared" si="42"/>
        <v>2</v>
      </c>
      <c r="H25" s="223">
        <f t="shared" si="42"/>
        <v>10</v>
      </c>
      <c r="I25" s="224">
        <f t="shared" si="26"/>
        <v>0</v>
      </c>
      <c r="J25" s="224">
        <v>0</v>
      </c>
      <c r="K25" s="224">
        <v>0</v>
      </c>
      <c r="L25" s="223">
        <f t="shared" si="27"/>
        <v>11</v>
      </c>
      <c r="M25" s="223">
        <v>2</v>
      </c>
      <c r="N25" s="223">
        <v>9</v>
      </c>
      <c r="O25" s="224">
        <f>SUM(P25,Q25)</f>
        <v>1</v>
      </c>
      <c r="P25" s="224">
        <v>0</v>
      </c>
      <c r="Q25" s="224">
        <v>1</v>
      </c>
      <c r="R25" s="224">
        <f t="shared" si="28"/>
        <v>0</v>
      </c>
      <c r="S25" s="225">
        <v>0</v>
      </c>
      <c r="T25" s="225">
        <v>0</v>
      </c>
      <c r="U25" s="226">
        <f t="shared" si="29"/>
        <v>0</v>
      </c>
      <c r="V25" s="226">
        <v>0</v>
      </c>
      <c r="W25" s="226">
        <v>0</v>
      </c>
      <c r="X25" s="226">
        <f t="shared" si="30"/>
        <v>0</v>
      </c>
      <c r="Y25" s="226">
        <v>0</v>
      </c>
      <c r="Z25" s="226">
        <v>0</v>
      </c>
      <c r="AA25" s="226">
        <f t="shared" si="31"/>
        <v>0</v>
      </c>
      <c r="AB25" s="226">
        <v>0</v>
      </c>
      <c r="AC25" s="226">
        <v>0</v>
      </c>
      <c r="AD25" s="227" t="s">
        <v>386</v>
      </c>
      <c r="AE25" s="228" t="s">
        <v>387</v>
      </c>
      <c r="AF25" s="225">
        <f t="shared" si="32"/>
        <v>0</v>
      </c>
      <c r="AG25" s="225">
        <f t="shared" si="43"/>
        <v>0</v>
      </c>
      <c r="AH25" s="225">
        <f t="shared" si="43"/>
        <v>0</v>
      </c>
      <c r="AI25" s="226">
        <f t="shared" si="34"/>
        <v>0</v>
      </c>
      <c r="AJ25" s="226">
        <v>0</v>
      </c>
      <c r="AK25" s="229">
        <v>0</v>
      </c>
      <c r="AL25" s="226">
        <f t="shared" si="35"/>
        <v>0</v>
      </c>
      <c r="AM25" s="229">
        <v>0</v>
      </c>
      <c r="AN25" s="229">
        <v>0</v>
      </c>
      <c r="AO25" s="225">
        <f t="shared" si="36"/>
        <v>0</v>
      </c>
      <c r="AP25" s="225">
        <v>0</v>
      </c>
      <c r="AQ25" s="225">
        <v>0</v>
      </c>
      <c r="AR25" s="224">
        <f t="shared" si="37"/>
        <v>0</v>
      </c>
      <c r="AS25" s="224">
        <v>0</v>
      </c>
      <c r="AT25" s="224">
        <v>0</v>
      </c>
      <c r="AU25" s="224">
        <f t="shared" si="38"/>
        <v>0</v>
      </c>
      <c r="AV25" s="224">
        <v>0</v>
      </c>
      <c r="AW25" s="224">
        <v>0</v>
      </c>
      <c r="AX25" s="224">
        <f t="shared" si="39"/>
        <v>0</v>
      </c>
      <c r="AY25" s="226">
        <v>0</v>
      </c>
      <c r="AZ25" s="224">
        <v>0</v>
      </c>
      <c r="BA25" s="224">
        <f t="shared" si="40"/>
        <v>0</v>
      </c>
      <c r="BB25" s="230">
        <v>0</v>
      </c>
      <c r="BC25" s="224">
        <v>0</v>
      </c>
    </row>
    <row r="26" spans="1:55" s="231" customFormat="1" ht="30" customHeight="1">
      <c r="A26" s="221" t="s">
        <v>408</v>
      </c>
      <c r="B26" s="222" t="s">
        <v>409</v>
      </c>
      <c r="C26" s="223">
        <f>SUM(D26:E26)</f>
        <v>16</v>
      </c>
      <c r="D26" s="223">
        <f>G26+AG26</f>
        <v>2</v>
      </c>
      <c r="E26" s="223">
        <f>H26+AH26</f>
        <v>14</v>
      </c>
      <c r="F26" s="223">
        <f>SUM(G26:H26)</f>
        <v>15</v>
      </c>
      <c r="G26" s="223">
        <f>SUM(J26,M26,P26,S26,V26,Y26,AB26)</f>
        <v>2</v>
      </c>
      <c r="H26" s="223">
        <f>SUM(K26,N26,Q26,T26,W26,Z26,AC26)</f>
        <v>13</v>
      </c>
      <c r="I26" s="224">
        <f t="shared" si="26"/>
        <v>4</v>
      </c>
      <c r="J26" s="224">
        <v>1</v>
      </c>
      <c r="K26" s="224">
        <v>3</v>
      </c>
      <c r="L26" s="223">
        <f t="shared" si="27"/>
        <v>10</v>
      </c>
      <c r="M26" s="223">
        <v>1</v>
      </c>
      <c r="N26" s="223">
        <v>9</v>
      </c>
      <c r="O26" s="224">
        <f>SUM(P26,Q26)</f>
        <v>0</v>
      </c>
      <c r="P26" s="224">
        <v>0</v>
      </c>
      <c r="Q26" s="224">
        <v>0</v>
      </c>
      <c r="R26" s="224">
        <f>SUM(S26:T26)</f>
        <v>0</v>
      </c>
      <c r="S26" s="225">
        <v>0</v>
      </c>
      <c r="T26" s="225">
        <v>0</v>
      </c>
      <c r="U26" s="226">
        <f>SUM(V26:W26)</f>
        <v>0</v>
      </c>
      <c r="V26" s="226">
        <v>0</v>
      </c>
      <c r="W26" s="226">
        <v>0</v>
      </c>
      <c r="X26" s="224">
        <f>SUM(Y26:Z26)</f>
        <v>1</v>
      </c>
      <c r="Y26" s="224">
        <v>0</v>
      </c>
      <c r="Z26" s="224">
        <v>1</v>
      </c>
      <c r="AA26" s="224">
        <f>SUM(AB26:AC26)</f>
        <v>0</v>
      </c>
      <c r="AB26" s="226">
        <v>0</v>
      </c>
      <c r="AC26" s="226">
        <v>0</v>
      </c>
      <c r="AD26" s="227" t="s">
        <v>408</v>
      </c>
      <c r="AE26" s="228" t="s">
        <v>409</v>
      </c>
      <c r="AF26" s="225">
        <f>SUM(AG26:AH26)</f>
        <v>1</v>
      </c>
      <c r="AG26" s="225">
        <f>SUM(AJ26,AM26,AP26,AS26,AV26,AY26,BB26)</f>
        <v>0</v>
      </c>
      <c r="AH26" s="225">
        <f>SUM(AK26,AN26,AQ26,AT26,AW26,AZ26,BC26)</f>
        <v>1</v>
      </c>
      <c r="AI26" s="226">
        <f>SUM(AJ26:AK26)</f>
        <v>0</v>
      </c>
      <c r="AJ26" s="226">
        <v>0</v>
      </c>
      <c r="AK26" s="229">
        <v>0</v>
      </c>
      <c r="AL26" s="226">
        <f>SUM(AM26:AN26)</f>
        <v>0</v>
      </c>
      <c r="AM26" s="229">
        <v>0</v>
      </c>
      <c r="AN26" s="229">
        <v>0</v>
      </c>
      <c r="AO26" s="225">
        <f>SUM(AP26:AQ26)</f>
        <v>0</v>
      </c>
      <c r="AP26" s="225">
        <v>0</v>
      </c>
      <c r="AQ26" s="225">
        <v>0</v>
      </c>
      <c r="AR26" s="224">
        <f>SUM(AS26:AT26)</f>
        <v>0</v>
      </c>
      <c r="AS26" s="224">
        <v>0</v>
      </c>
      <c r="AT26" s="224">
        <v>0</v>
      </c>
      <c r="AU26" s="224">
        <f>SUM(AV26:AW26)</f>
        <v>0</v>
      </c>
      <c r="AV26" s="224">
        <v>0</v>
      </c>
      <c r="AW26" s="224">
        <v>0</v>
      </c>
      <c r="AX26" s="224">
        <f>SUM(AY26:AZ26)</f>
        <v>1</v>
      </c>
      <c r="AY26" s="226">
        <v>0</v>
      </c>
      <c r="AZ26" s="224">
        <v>1</v>
      </c>
      <c r="BA26" s="224">
        <f>SUM(BB26:BC26)</f>
        <v>0</v>
      </c>
      <c r="BB26" s="230">
        <v>0</v>
      </c>
      <c r="BC26" s="224">
        <v>0</v>
      </c>
    </row>
    <row r="27" spans="1:55" ht="30" customHeight="1">
      <c r="A27" s="111"/>
      <c r="B27" s="117"/>
      <c r="C27" s="65"/>
      <c r="D27" s="65"/>
      <c r="E27" s="65"/>
      <c r="F27" s="65"/>
      <c r="G27" s="65"/>
      <c r="H27" s="65"/>
      <c r="I27" s="65"/>
      <c r="J27" s="58"/>
      <c r="K27" s="65"/>
      <c r="L27" s="65"/>
      <c r="M27" s="65"/>
      <c r="N27" s="65"/>
      <c r="O27" s="58"/>
      <c r="P27" s="58"/>
      <c r="Q27" s="58"/>
      <c r="R27" s="58"/>
      <c r="S27" s="147"/>
      <c r="T27" s="65"/>
      <c r="U27" s="57"/>
      <c r="V27" s="57"/>
      <c r="W27" s="57"/>
      <c r="X27" s="57"/>
      <c r="Y27" s="57"/>
      <c r="Z27" s="57"/>
      <c r="AA27" s="65"/>
      <c r="AB27" s="57"/>
      <c r="AC27" s="65"/>
      <c r="AD27" s="112"/>
      <c r="AE27" s="139"/>
      <c r="AF27" s="147"/>
      <c r="AG27" s="147"/>
      <c r="AH27" s="147"/>
      <c r="AI27" s="57"/>
      <c r="AJ27" s="57"/>
      <c r="AK27" s="61"/>
      <c r="AL27" s="57"/>
      <c r="AM27" s="61"/>
      <c r="AN27" s="61"/>
      <c r="AO27" s="147"/>
      <c r="AP27" s="147"/>
      <c r="AQ27" s="147"/>
      <c r="AR27" s="58"/>
      <c r="AS27" s="58"/>
      <c r="AT27" s="58"/>
      <c r="AU27" s="58"/>
      <c r="AV27" s="58"/>
      <c r="AW27" s="58"/>
      <c r="AX27" s="58"/>
      <c r="AY27" s="57"/>
      <c r="AZ27" s="58"/>
      <c r="BA27" s="58"/>
      <c r="BB27" s="64"/>
      <c r="BC27" s="58"/>
    </row>
    <row r="28" spans="1:55" ht="30" customHeight="1">
      <c r="A28" s="111"/>
      <c r="B28" s="117"/>
      <c r="C28" s="65"/>
      <c r="D28" s="65"/>
      <c r="E28" s="65"/>
      <c r="F28" s="65"/>
      <c r="G28" s="65"/>
      <c r="H28" s="65"/>
      <c r="I28" s="65"/>
      <c r="J28" s="58"/>
      <c r="K28" s="65"/>
      <c r="L28" s="65"/>
      <c r="M28" s="65"/>
      <c r="N28" s="65"/>
      <c r="O28" s="58"/>
      <c r="P28" s="58"/>
      <c r="Q28" s="58"/>
      <c r="R28" s="58"/>
      <c r="S28" s="147"/>
      <c r="T28" s="65"/>
      <c r="U28" s="57"/>
      <c r="V28" s="57"/>
      <c r="W28" s="57"/>
      <c r="X28" s="57"/>
      <c r="Y28" s="57"/>
      <c r="Z28" s="57"/>
      <c r="AA28" s="65"/>
      <c r="AB28" s="57"/>
      <c r="AC28" s="65"/>
      <c r="AD28" s="112"/>
      <c r="AE28" s="139"/>
      <c r="AF28" s="147"/>
      <c r="AG28" s="147"/>
      <c r="AH28" s="147"/>
      <c r="AI28" s="57"/>
      <c r="AJ28" s="57"/>
      <c r="AK28" s="61"/>
      <c r="AL28" s="57"/>
      <c r="AM28" s="61"/>
      <c r="AN28" s="61"/>
      <c r="AO28" s="147"/>
      <c r="AP28" s="147"/>
      <c r="AQ28" s="147"/>
      <c r="AR28" s="58"/>
      <c r="AS28" s="58"/>
      <c r="AT28" s="58"/>
      <c r="AU28" s="58"/>
      <c r="AV28" s="58"/>
      <c r="AW28" s="58"/>
      <c r="AX28" s="58"/>
      <c r="AY28" s="57"/>
      <c r="AZ28" s="58"/>
      <c r="BA28" s="58"/>
      <c r="BB28" s="64"/>
      <c r="BC28" s="58"/>
    </row>
    <row r="29" spans="1:55" ht="18" customHeight="1" thickBot="1">
      <c r="A29" s="56"/>
      <c r="B29" s="5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56"/>
      <c r="AE29" s="55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</row>
    <row r="30" spans="1:55" s="71" customFormat="1" ht="18" customHeight="1">
      <c r="A30" s="68" t="s">
        <v>218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8" t="s">
        <v>243</v>
      </c>
      <c r="AE30" s="68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1" customFormat="1" ht="12.75" customHeight="1">
      <c r="A31" s="72"/>
      <c r="B31" s="72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8"/>
      <c r="AE31" s="68"/>
      <c r="AP31" s="72"/>
      <c r="AQ31" s="72"/>
      <c r="AR31" s="72"/>
      <c r="BC31" s="72"/>
    </row>
  </sheetData>
  <sheetProtection/>
  <mergeCells count="35">
    <mergeCell ref="L6:N6"/>
    <mergeCell ref="O6:Q6"/>
    <mergeCell ref="O2:AC2"/>
    <mergeCell ref="F5:H5"/>
    <mergeCell ref="I5:K5"/>
    <mergeCell ref="L5:N5"/>
    <mergeCell ref="A2:N2"/>
    <mergeCell ref="AF6:AH6"/>
    <mergeCell ref="AI6:AK6"/>
    <mergeCell ref="AL6:AN6"/>
    <mergeCell ref="A4:B6"/>
    <mergeCell ref="R6:T6"/>
    <mergeCell ref="U6:W6"/>
    <mergeCell ref="X6:Z6"/>
    <mergeCell ref="AA6:AC6"/>
    <mergeCell ref="F6:H6"/>
    <mergeCell ref="I6:K6"/>
    <mergeCell ref="AO5:AQ5"/>
    <mergeCell ref="AL5:AN5"/>
    <mergeCell ref="AI5:AK5"/>
    <mergeCell ref="AO6:AQ6"/>
    <mergeCell ref="BA5:BC5"/>
    <mergeCell ref="AX5:AZ5"/>
    <mergeCell ref="AU5:AW5"/>
    <mergeCell ref="AR5:AT5"/>
    <mergeCell ref="AD2:AQ2"/>
    <mergeCell ref="AR2:BC2"/>
    <mergeCell ref="A7:B8"/>
    <mergeCell ref="C5:E6"/>
    <mergeCell ref="AD4:AE6"/>
    <mergeCell ref="AD7:AE8"/>
    <mergeCell ref="AR6:AT6"/>
    <mergeCell ref="AU6:AW6"/>
    <mergeCell ref="AX6:AZ6"/>
    <mergeCell ref="BA6:BC6"/>
  </mergeCells>
  <printOptions/>
  <pageMargins left="0.7480314960629921" right="0.7480314960629921" top="0.5905511811023623" bottom="0.41" header="0.5118110236220472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1">
      <selection activeCell="J8" sqref="J8"/>
    </sheetView>
  </sheetViews>
  <sheetFormatPr defaultColWidth="9.00390625" defaultRowHeight="16.5"/>
  <cols>
    <col min="1" max="1" width="9.00390625" style="158" customWidth="1"/>
    <col min="2" max="2" width="6.50390625" style="158" customWidth="1"/>
    <col min="3" max="3" width="7.625" style="158" customWidth="1"/>
    <col min="4" max="4" width="8.125" style="158" customWidth="1"/>
    <col min="5" max="7" width="9.00390625" style="158" customWidth="1"/>
    <col min="8" max="8" width="9.25390625" style="158" bestFit="1" customWidth="1"/>
    <col min="9" max="10" width="9.00390625" style="158" customWidth="1"/>
    <col min="11" max="11" width="7.375" style="158" customWidth="1"/>
    <col min="12" max="12" width="7.625" style="158" customWidth="1"/>
    <col min="13" max="13" width="7.375" style="158" customWidth="1"/>
    <col min="14" max="14" width="6.75390625" style="158" customWidth="1"/>
    <col min="15" max="15" width="7.125" style="158" customWidth="1"/>
    <col min="16" max="17" width="7.375" style="158" customWidth="1"/>
    <col min="18" max="18" width="7.625" style="158" customWidth="1"/>
    <col min="19" max="20" width="7.125" style="158" customWidth="1"/>
    <col min="21" max="22" width="8.375" style="158" customWidth="1"/>
    <col min="23" max="16384" width="9.00390625" style="158" customWidth="1"/>
  </cols>
  <sheetData>
    <row r="1" spans="1:22" ht="15.75">
      <c r="A1" s="4" t="s">
        <v>406</v>
      </c>
      <c r="U1" s="431" t="s">
        <v>407</v>
      </c>
      <c r="V1" s="342"/>
    </row>
    <row r="2" spans="1:22" ht="25.5" customHeight="1">
      <c r="A2" s="432" t="s">
        <v>269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3" t="s">
        <v>270</v>
      </c>
      <c r="M2" s="433"/>
      <c r="N2" s="433"/>
      <c r="O2" s="433"/>
      <c r="P2" s="433"/>
      <c r="Q2" s="433"/>
      <c r="R2" s="433"/>
      <c r="S2" s="433"/>
      <c r="T2" s="433"/>
      <c r="U2" s="433"/>
      <c r="V2" s="433"/>
    </row>
    <row r="3" spans="1:22" ht="21" customHeight="1">
      <c r="A3" s="159" t="s">
        <v>247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1"/>
    </row>
    <row r="4" spans="1:22" ht="16.5" customHeight="1">
      <c r="A4" s="466" t="s">
        <v>248</v>
      </c>
      <c r="B4" s="467"/>
      <c r="C4" s="448" t="s">
        <v>249</v>
      </c>
      <c r="D4" s="448"/>
      <c r="E4" s="448"/>
      <c r="F4" s="448"/>
      <c r="G4" s="448"/>
      <c r="H4" s="448"/>
      <c r="I4" s="448"/>
      <c r="J4" s="448"/>
      <c r="K4" s="468"/>
      <c r="L4" s="440" t="s">
        <v>249</v>
      </c>
      <c r="M4" s="440"/>
      <c r="N4" s="440"/>
      <c r="O4" s="440"/>
      <c r="P4" s="440"/>
      <c r="Q4" s="440"/>
      <c r="R4" s="441"/>
      <c r="S4" s="447" t="s">
        <v>250</v>
      </c>
      <c r="T4" s="448"/>
      <c r="U4" s="436" t="s">
        <v>251</v>
      </c>
      <c r="V4" s="437"/>
    </row>
    <row r="5" spans="1:22" ht="67.5" customHeight="1">
      <c r="A5" s="466"/>
      <c r="B5" s="467"/>
      <c r="C5" s="457" t="s">
        <v>252</v>
      </c>
      <c r="D5" s="458"/>
      <c r="E5" s="458"/>
      <c r="F5" s="458"/>
      <c r="G5" s="458"/>
      <c r="H5" s="458"/>
      <c r="I5" s="458"/>
      <c r="J5" s="458"/>
      <c r="K5" s="458"/>
      <c r="L5" s="459" t="s">
        <v>244</v>
      </c>
      <c r="M5" s="460"/>
      <c r="N5" s="460"/>
      <c r="O5" s="460"/>
      <c r="P5" s="460"/>
      <c r="Q5" s="460"/>
      <c r="R5" s="460"/>
      <c r="S5" s="448"/>
      <c r="T5" s="448"/>
      <c r="U5" s="437"/>
      <c r="V5" s="437"/>
    </row>
    <row r="6" spans="1:22" ht="15.75">
      <c r="A6" s="466"/>
      <c r="B6" s="467"/>
      <c r="C6" s="461" t="s">
        <v>99</v>
      </c>
      <c r="D6" s="461"/>
      <c r="E6" s="462" t="s">
        <v>253</v>
      </c>
      <c r="F6" s="463"/>
      <c r="G6" s="443" t="s">
        <v>415</v>
      </c>
      <c r="H6" s="470"/>
      <c r="I6" s="473" t="s">
        <v>254</v>
      </c>
      <c r="J6" s="473"/>
      <c r="K6" s="443" t="s">
        <v>255</v>
      </c>
      <c r="L6" s="444"/>
      <c r="M6" s="442" t="s">
        <v>256</v>
      </c>
      <c r="N6" s="442"/>
      <c r="O6" s="449" t="s">
        <v>257</v>
      </c>
      <c r="P6" s="450"/>
      <c r="Q6" s="453" t="s">
        <v>258</v>
      </c>
      <c r="R6" s="454"/>
      <c r="S6" s="448"/>
      <c r="T6" s="448"/>
      <c r="U6" s="437"/>
      <c r="V6" s="437"/>
    </row>
    <row r="7" spans="1:22" ht="30" customHeight="1">
      <c r="A7" s="466"/>
      <c r="B7" s="467"/>
      <c r="C7" s="469" t="s">
        <v>104</v>
      </c>
      <c r="D7" s="469"/>
      <c r="E7" s="464"/>
      <c r="F7" s="465"/>
      <c r="G7" s="471"/>
      <c r="H7" s="472"/>
      <c r="I7" s="473"/>
      <c r="J7" s="473"/>
      <c r="K7" s="445"/>
      <c r="L7" s="446"/>
      <c r="M7" s="442"/>
      <c r="N7" s="442"/>
      <c r="O7" s="451"/>
      <c r="P7" s="452"/>
      <c r="Q7" s="455"/>
      <c r="R7" s="456"/>
      <c r="S7" s="448"/>
      <c r="T7" s="448"/>
      <c r="U7" s="437"/>
      <c r="V7" s="437"/>
    </row>
    <row r="8" spans="1:22" ht="45" customHeight="1">
      <c r="A8" s="466"/>
      <c r="B8" s="467"/>
      <c r="C8" s="162" t="s">
        <v>259</v>
      </c>
      <c r="D8" s="162" t="s">
        <v>245</v>
      </c>
      <c r="E8" s="162" t="s">
        <v>259</v>
      </c>
      <c r="F8" s="162" t="s">
        <v>245</v>
      </c>
      <c r="G8" s="162" t="s">
        <v>259</v>
      </c>
      <c r="H8" s="162" t="s">
        <v>245</v>
      </c>
      <c r="I8" s="162" t="s">
        <v>259</v>
      </c>
      <c r="J8" s="162" t="s">
        <v>245</v>
      </c>
      <c r="K8" s="176" t="s">
        <v>259</v>
      </c>
      <c r="L8" s="176" t="s">
        <v>245</v>
      </c>
      <c r="M8" s="177" t="s">
        <v>246</v>
      </c>
      <c r="N8" s="177" t="s">
        <v>245</v>
      </c>
      <c r="O8" s="177" t="s">
        <v>246</v>
      </c>
      <c r="P8" s="177" t="s">
        <v>245</v>
      </c>
      <c r="Q8" s="177" t="s">
        <v>246</v>
      </c>
      <c r="R8" s="177" t="s">
        <v>245</v>
      </c>
      <c r="S8" s="163" t="s">
        <v>246</v>
      </c>
      <c r="T8" s="163" t="s">
        <v>245</v>
      </c>
      <c r="U8" s="163" t="s">
        <v>246</v>
      </c>
      <c r="V8" s="180" t="s">
        <v>245</v>
      </c>
    </row>
    <row r="9" spans="1:22" ht="47.25" customHeight="1">
      <c r="A9" s="466"/>
      <c r="B9" s="467"/>
      <c r="C9" s="164" t="s">
        <v>260</v>
      </c>
      <c r="D9" s="274" t="s">
        <v>261</v>
      </c>
      <c r="E9" s="164" t="s">
        <v>260</v>
      </c>
      <c r="F9" s="164" t="s">
        <v>261</v>
      </c>
      <c r="G9" s="164" t="s">
        <v>260</v>
      </c>
      <c r="H9" s="164" t="s">
        <v>261</v>
      </c>
      <c r="I9" s="164" t="s">
        <v>260</v>
      </c>
      <c r="J9" s="164" t="s">
        <v>261</v>
      </c>
      <c r="K9" s="178" t="s">
        <v>260</v>
      </c>
      <c r="L9" s="178" t="s">
        <v>261</v>
      </c>
      <c r="M9" s="179" t="s">
        <v>260</v>
      </c>
      <c r="N9" s="179" t="s">
        <v>261</v>
      </c>
      <c r="O9" s="179" t="s">
        <v>260</v>
      </c>
      <c r="P9" s="179" t="s">
        <v>261</v>
      </c>
      <c r="Q9" s="179" t="s">
        <v>260</v>
      </c>
      <c r="R9" s="179" t="s">
        <v>261</v>
      </c>
      <c r="S9" s="179" t="s">
        <v>260</v>
      </c>
      <c r="T9" s="179" t="s">
        <v>261</v>
      </c>
      <c r="U9" s="179" t="s">
        <v>260</v>
      </c>
      <c r="V9" s="178" t="s">
        <v>261</v>
      </c>
    </row>
    <row r="10" spans="1:22" ht="33.75" customHeight="1">
      <c r="A10" s="434" t="s">
        <v>262</v>
      </c>
      <c r="B10" s="435" t="s">
        <v>263</v>
      </c>
      <c r="C10" s="233">
        <v>115</v>
      </c>
      <c r="D10" s="234">
        <v>537000</v>
      </c>
      <c r="E10" s="234">
        <v>18</v>
      </c>
      <c r="F10" s="234">
        <v>120000</v>
      </c>
      <c r="G10" s="234">
        <v>65</v>
      </c>
      <c r="H10" s="234">
        <v>326000</v>
      </c>
      <c r="I10" s="234">
        <v>32</v>
      </c>
      <c r="J10" s="234">
        <v>91000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>
        <v>115</v>
      </c>
      <c r="V10" s="235">
        <v>537000</v>
      </c>
    </row>
    <row r="11" spans="1:22" ht="33.75" customHeight="1">
      <c r="A11" s="434" t="s">
        <v>292</v>
      </c>
      <c r="B11" s="435" t="s">
        <v>263</v>
      </c>
      <c r="C11" s="232">
        <v>104</v>
      </c>
      <c r="D11" s="273">
        <v>491000</v>
      </c>
      <c r="E11" s="236">
        <v>10</v>
      </c>
      <c r="F11" s="236">
        <v>95000</v>
      </c>
      <c r="G11" s="236">
        <v>74</v>
      </c>
      <c r="H11" s="236">
        <v>350500</v>
      </c>
      <c r="I11" s="236">
        <v>17</v>
      </c>
      <c r="J11" s="236">
        <v>37000</v>
      </c>
      <c r="K11" s="236">
        <v>3</v>
      </c>
      <c r="L11" s="236">
        <v>8500</v>
      </c>
      <c r="M11" s="236">
        <f aca="true" t="shared" si="0" ref="M11:T11">SUM(M16:M19)</f>
        <v>0</v>
      </c>
      <c r="N11" s="236">
        <f t="shared" si="0"/>
        <v>0</v>
      </c>
      <c r="O11" s="236">
        <f t="shared" si="0"/>
        <v>0</v>
      </c>
      <c r="P11" s="236">
        <f t="shared" si="0"/>
        <v>0</v>
      </c>
      <c r="Q11" s="236">
        <f t="shared" si="0"/>
        <v>0</v>
      </c>
      <c r="R11" s="236">
        <f t="shared" si="0"/>
        <v>0</v>
      </c>
      <c r="S11" s="236">
        <f t="shared" si="0"/>
        <v>0</v>
      </c>
      <c r="T11" s="236">
        <f t="shared" si="0"/>
        <v>0</v>
      </c>
      <c r="U11" s="236">
        <v>104</v>
      </c>
      <c r="V11" s="273">
        <v>491000</v>
      </c>
    </row>
    <row r="12" spans="1:22" ht="33.75" customHeight="1">
      <c r="A12" s="434" t="s">
        <v>383</v>
      </c>
      <c r="B12" s="435" t="s">
        <v>382</v>
      </c>
      <c r="C12" s="232">
        <v>79</v>
      </c>
      <c r="D12" s="273">
        <v>458600</v>
      </c>
      <c r="E12" s="236">
        <v>11</v>
      </c>
      <c r="F12" s="236">
        <v>85000</v>
      </c>
      <c r="G12" s="236">
        <v>65</v>
      </c>
      <c r="H12" s="236">
        <v>366600</v>
      </c>
      <c r="I12" s="236">
        <v>3</v>
      </c>
      <c r="J12" s="236">
        <v>7000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79</v>
      </c>
      <c r="V12" s="273">
        <v>458600</v>
      </c>
    </row>
    <row r="13" spans="1:22" ht="33.75" customHeight="1">
      <c r="A13" s="434" t="s">
        <v>405</v>
      </c>
      <c r="B13" s="435" t="s">
        <v>384</v>
      </c>
      <c r="C13" s="232">
        <v>88</v>
      </c>
      <c r="D13" s="273">
        <v>442000</v>
      </c>
      <c r="E13" s="236">
        <v>18</v>
      </c>
      <c r="F13" s="236">
        <v>160000</v>
      </c>
      <c r="G13" s="236">
        <v>49</v>
      </c>
      <c r="H13" s="236">
        <v>218000</v>
      </c>
      <c r="I13" s="236">
        <v>21</v>
      </c>
      <c r="J13" s="236">
        <v>64000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88</v>
      </c>
      <c r="V13" s="273">
        <v>442000</v>
      </c>
    </row>
    <row r="14" spans="1:22" ht="33.75" customHeight="1">
      <c r="A14" s="434" t="s">
        <v>413</v>
      </c>
      <c r="B14" s="435" t="s">
        <v>412</v>
      </c>
      <c r="C14" s="232">
        <v>69</v>
      </c>
      <c r="D14" s="273">
        <v>313800</v>
      </c>
      <c r="E14" s="236">
        <v>13</v>
      </c>
      <c r="F14" s="236">
        <v>75000</v>
      </c>
      <c r="G14" s="236">
        <v>48</v>
      </c>
      <c r="H14" s="236">
        <v>211800</v>
      </c>
      <c r="I14" s="236">
        <v>8</v>
      </c>
      <c r="J14" s="236">
        <v>27000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0</v>
      </c>
      <c r="S14" s="236">
        <v>0</v>
      </c>
      <c r="T14" s="236">
        <v>0</v>
      </c>
      <c r="U14" s="236">
        <v>69</v>
      </c>
      <c r="V14" s="273">
        <v>313800</v>
      </c>
    </row>
    <row r="15" spans="1:22" ht="33.75" customHeight="1">
      <c r="A15" s="434" t="s">
        <v>414</v>
      </c>
      <c r="B15" s="435" t="s">
        <v>384</v>
      </c>
      <c r="C15" s="232">
        <f>SUM(C16:C19)</f>
        <v>71</v>
      </c>
      <c r="D15" s="273">
        <f>SUM(D16:D19)</f>
        <v>264600</v>
      </c>
      <c r="E15" s="236">
        <f aca="true" t="shared" si="1" ref="E15:J15">SUM(E16:E19)</f>
        <v>7</v>
      </c>
      <c r="F15" s="236">
        <f t="shared" si="1"/>
        <v>40000</v>
      </c>
      <c r="G15" s="236">
        <f t="shared" si="1"/>
        <v>55</v>
      </c>
      <c r="H15" s="236">
        <f t="shared" si="1"/>
        <v>206600</v>
      </c>
      <c r="I15" s="236">
        <f t="shared" si="1"/>
        <v>9</v>
      </c>
      <c r="J15" s="236">
        <f t="shared" si="1"/>
        <v>18000</v>
      </c>
      <c r="K15" s="236">
        <f>SUM(K16:K19)</f>
        <v>0</v>
      </c>
      <c r="L15" s="236">
        <f aca="true" t="shared" si="2" ref="L15:V15">SUM(L16:L19)</f>
        <v>0</v>
      </c>
      <c r="M15" s="236">
        <f t="shared" si="2"/>
        <v>0</v>
      </c>
      <c r="N15" s="236">
        <f t="shared" si="2"/>
        <v>0</v>
      </c>
      <c r="O15" s="236">
        <f t="shared" si="2"/>
        <v>0</v>
      </c>
      <c r="P15" s="236">
        <f t="shared" si="2"/>
        <v>0</v>
      </c>
      <c r="Q15" s="236">
        <f t="shared" si="2"/>
        <v>0</v>
      </c>
      <c r="R15" s="236">
        <f t="shared" si="2"/>
        <v>0</v>
      </c>
      <c r="S15" s="236">
        <f t="shared" si="2"/>
        <v>0</v>
      </c>
      <c r="T15" s="236">
        <f t="shared" si="2"/>
        <v>0</v>
      </c>
      <c r="U15" s="236">
        <f t="shared" si="2"/>
        <v>71</v>
      </c>
      <c r="V15" s="273">
        <f t="shared" si="2"/>
        <v>264600</v>
      </c>
    </row>
    <row r="16" spans="1:22" s="279" customFormat="1" ht="33.75" customHeight="1">
      <c r="A16" s="438" t="s">
        <v>264</v>
      </c>
      <c r="B16" s="439" t="s">
        <v>264</v>
      </c>
      <c r="C16" s="275">
        <f aca="true" t="shared" si="3" ref="C16:D19">SUM(E16,G16,I16,K16,M16,O16,Q16,)</f>
        <v>20</v>
      </c>
      <c r="D16" s="276">
        <f t="shared" si="3"/>
        <v>60000</v>
      </c>
      <c r="E16" s="277">
        <v>3</v>
      </c>
      <c r="F16" s="277">
        <v>15000</v>
      </c>
      <c r="G16" s="277">
        <v>15</v>
      </c>
      <c r="H16" s="277">
        <v>41000</v>
      </c>
      <c r="I16" s="277">
        <v>2</v>
      </c>
      <c r="J16" s="277">
        <v>4000</v>
      </c>
      <c r="K16" s="276">
        <v>0</v>
      </c>
      <c r="L16" s="276">
        <v>0</v>
      </c>
      <c r="M16" s="276">
        <v>0</v>
      </c>
      <c r="N16" s="276">
        <v>0</v>
      </c>
      <c r="O16" s="277">
        <v>0</v>
      </c>
      <c r="P16" s="277">
        <v>0</v>
      </c>
      <c r="Q16" s="276">
        <v>0</v>
      </c>
      <c r="R16" s="276">
        <v>0</v>
      </c>
      <c r="S16" s="276">
        <v>0</v>
      </c>
      <c r="T16" s="276">
        <v>0</v>
      </c>
      <c r="U16" s="276">
        <f aca="true" t="shared" si="4" ref="U16:V19">C16+S16</f>
        <v>20</v>
      </c>
      <c r="V16" s="278">
        <f t="shared" si="4"/>
        <v>60000</v>
      </c>
    </row>
    <row r="17" spans="1:22" ht="33.75" customHeight="1">
      <c r="A17" s="434" t="s">
        <v>265</v>
      </c>
      <c r="B17" s="435" t="s">
        <v>265</v>
      </c>
      <c r="C17" s="238">
        <f t="shared" si="3"/>
        <v>10</v>
      </c>
      <c r="D17" s="236">
        <f t="shared" si="3"/>
        <v>30500</v>
      </c>
      <c r="E17" s="239">
        <v>2</v>
      </c>
      <c r="F17" s="239">
        <v>10000</v>
      </c>
      <c r="G17" s="236">
        <v>3</v>
      </c>
      <c r="H17" s="236">
        <v>10500</v>
      </c>
      <c r="I17" s="239">
        <v>5</v>
      </c>
      <c r="J17" s="239">
        <v>10000</v>
      </c>
      <c r="K17" s="236">
        <v>0</v>
      </c>
      <c r="L17" s="236">
        <v>0</v>
      </c>
      <c r="M17" s="236">
        <v>0</v>
      </c>
      <c r="N17" s="236">
        <v>0</v>
      </c>
      <c r="O17" s="239">
        <v>0</v>
      </c>
      <c r="P17" s="239">
        <v>0</v>
      </c>
      <c r="Q17" s="236">
        <v>0</v>
      </c>
      <c r="R17" s="236">
        <v>0</v>
      </c>
      <c r="S17" s="236">
        <v>0</v>
      </c>
      <c r="T17" s="236">
        <v>0</v>
      </c>
      <c r="U17" s="236">
        <f t="shared" si="4"/>
        <v>10</v>
      </c>
      <c r="V17" s="273">
        <f t="shared" si="4"/>
        <v>30500</v>
      </c>
    </row>
    <row r="18" spans="1:22" ht="33.75" customHeight="1">
      <c r="A18" s="434" t="s">
        <v>266</v>
      </c>
      <c r="B18" s="435" t="s">
        <v>266</v>
      </c>
      <c r="C18" s="238">
        <f t="shared" si="3"/>
        <v>20</v>
      </c>
      <c r="D18" s="273">
        <f t="shared" si="3"/>
        <v>81500</v>
      </c>
      <c r="E18" s="239">
        <v>2</v>
      </c>
      <c r="F18" s="239">
        <v>15000</v>
      </c>
      <c r="G18" s="236">
        <v>17</v>
      </c>
      <c r="H18" s="236">
        <v>64500</v>
      </c>
      <c r="I18" s="239">
        <v>1</v>
      </c>
      <c r="J18" s="239">
        <v>2000</v>
      </c>
      <c r="K18" s="236">
        <v>0</v>
      </c>
      <c r="L18" s="236">
        <v>0</v>
      </c>
      <c r="M18" s="236">
        <v>0</v>
      </c>
      <c r="N18" s="236">
        <v>0</v>
      </c>
      <c r="O18" s="239">
        <v>0</v>
      </c>
      <c r="P18" s="239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f t="shared" si="4"/>
        <v>20</v>
      </c>
      <c r="V18" s="273">
        <f t="shared" si="4"/>
        <v>81500</v>
      </c>
    </row>
    <row r="19" spans="1:22" ht="33.75" customHeight="1">
      <c r="A19" s="434" t="s">
        <v>267</v>
      </c>
      <c r="B19" s="434" t="s">
        <v>267</v>
      </c>
      <c r="C19" s="238">
        <f t="shared" si="3"/>
        <v>21</v>
      </c>
      <c r="D19" s="236">
        <f t="shared" si="3"/>
        <v>92600</v>
      </c>
      <c r="E19" s="239">
        <v>0</v>
      </c>
      <c r="F19" s="239">
        <v>0</v>
      </c>
      <c r="G19" s="236">
        <v>20</v>
      </c>
      <c r="H19" s="236">
        <v>90600</v>
      </c>
      <c r="I19" s="239">
        <v>1</v>
      </c>
      <c r="J19" s="239">
        <v>2000</v>
      </c>
      <c r="K19" s="236">
        <v>0</v>
      </c>
      <c r="L19" s="236">
        <v>0</v>
      </c>
      <c r="M19" s="236">
        <v>0</v>
      </c>
      <c r="N19" s="236">
        <v>0</v>
      </c>
      <c r="O19" s="239">
        <v>0</v>
      </c>
      <c r="P19" s="239">
        <v>0</v>
      </c>
      <c r="Q19" s="236">
        <v>0</v>
      </c>
      <c r="R19" s="236">
        <v>0</v>
      </c>
      <c r="S19" s="236">
        <v>0</v>
      </c>
      <c r="T19" s="236">
        <v>0</v>
      </c>
      <c r="U19" s="236">
        <f t="shared" si="4"/>
        <v>21</v>
      </c>
      <c r="V19" s="273">
        <f t="shared" si="4"/>
        <v>92600</v>
      </c>
    </row>
    <row r="20" spans="1:22" ht="33.75" customHeight="1">
      <c r="A20" s="181"/>
      <c r="B20" s="181"/>
      <c r="C20" s="238"/>
      <c r="D20" s="236"/>
      <c r="E20" s="239"/>
      <c r="F20" s="239"/>
      <c r="G20" s="236"/>
      <c r="H20" s="236"/>
      <c r="I20" s="239"/>
      <c r="J20" s="239"/>
      <c r="K20" s="236"/>
      <c r="L20" s="236"/>
      <c r="M20" s="236"/>
      <c r="N20" s="236"/>
      <c r="O20" s="239"/>
      <c r="P20" s="239"/>
      <c r="Q20" s="236"/>
      <c r="R20" s="236"/>
      <c r="S20" s="236"/>
      <c r="T20" s="236"/>
      <c r="U20" s="236"/>
      <c r="V20" s="237"/>
    </row>
    <row r="21" spans="1:22" ht="33.75" customHeight="1">
      <c r="A21" s="181"/>
      <c r="B21" s="181"/>
      <c r="C21" s="238"/>
      <c r="D21" s="236"/>
      <c r="E21" s="239"/>
      <c r="F21" s="239"/>
      <c r="G21" s="236"/>
      <c r="H21" s="236"/>
      <c r="I21" s="239"/>
      <c r="J21" s="239"/>
      <c r="K21" s="236"/>
      <c r="L21" s="236"/>
      <c r="M21" s="236"/>
      <c r="N21" s="236"/>
      <c r="O21" s="239"/>
      <c r="P21" s="239"/>
      <c r="Q21" s="236"/>
      <c r="R21" s="236"/>
      <c r="S21" s="236"/>
      <c r="T21" s="236"/>
      <c r="U21" s="236"/>
      <c r="V21" s="237"/>
    </row>
    <row r="22" spans="1:22" ht="33.75" customHeight="1">
      <c r="A22" s="181"/>
      <c r="B22" s="181"/>
      <c r="C22" s="238"/>
      <c r="D22" s="236"/>
      <c r="E22" s="239"/>
      <c r="F22" s="239"/>
      <c r="G22" s="236"/>
      <c r="H22" s="236"/>
      <c r="I22" s="239"/>
      <c r="J22" s="239"/>
      <c r="K22" s="236"/>
      <c r="L22" s="236"/>
      <c r="M22" s="236"/>
      <c r="N22" s="236"/>
      <c r="O22" s="239"/>
      <c r="P22" s="239"/>
      <c r="Q22" s="236"/>
      <c r="R22" s="236"/>
      <c r="S22" s="236"/>
      <c r="T22" s="236"/>
      <c r="U22" s="236"/>
      <c r="V22" s="237"/>
    </row>
    <row r="23" spans="1:22" ht="33.75" customHeight="1" thickBot="1">
      <c r="A23" s="429"/>
      <c r="B23" s="430"/>
      <c r="C23" s="258"/>
      <c r="D23" s="259"/>
      <c r="E23" s="260"/>
      <c r="F23" s="260"/>
      <c r="G23" s="259"/>
      <c r="H23" s="259"/>
      <c r="I23" s="260"/>
      <c r="J23" s="260"/>
      <c r="K23" s="259"/>
      <c r="L23" s="259"/>
      <c r="M23" s="259"/>
      <c r="N23" s="259"/>
      <c r="O23" s="260"/>
      <c r="P23" s="260"/>
      <c r="Q23" s="259"/>
      <c r="R23" s="259"/>
      <c r="S23" s="259"/>
      <c r="T23" s="259"/>
      <c r="U23" s="259"/>
      <c r="V23" s="261"/>
    </row>
    <row r="24" spans="1:22" ht="33" customHeight="1">
      <c r="A24" s="219" t="s">
        <v>268</v>
      </c>
      <c r="B24" s="165"/>
      <c r="C24" s="166"/>
      <c r="D24" s="167"/>
      <c r="E24" s="168"/>
      <c r="F24" s="168"/>
      <c r="G24" s="168"/>
      <c r="H24" s="168"/>
      <c r="I24" s="169"/>
      <c r="J24" s="165"/>
      <c r="K24" s="165"/>
      <c r="L24" s="169"/>
      <c r="M24" s="170"/>
      <c r="N24" s="165"/>
      <c r="O24" s="165"/>
      <c r="P24" s="169"/>
      <c r="Q24" s="168"/>
      <c r="R24" s="165"/>
      <c r="S24" s="168"/>
      <c r="T24" s="169"/>
      <c r="U24" s="168"/>
      <c r="V24" s="168"/>
    </row>
    <row r="25" spans="1:22" ht="15.75">
      <c r="A25" s="171"/>
      <c r="B25" s="172"/>
      <c r="C25" s="173"/>
      <c r="D25" s="174"/>
      <c r="E25" s="171"/>
      <c r="F25" s="171"/>
      <c r="G25" s="171"/>
      <c r="H25" s="171"/>
      <c r="I25" s="175"/>
      <c r="J25" s="172"/>
      <c r="K25" s="172"/>
      <c r="L25" s="175"/>
      <c r="M25" s="171"/>
      <c r="N25" s="172"/>
      <c r="O25" s="172"/>
      <c r="P25" s="175"/>
      <c r="Q25" s="171"/>
      <c r="R25" s="172"/>
      <c r="S25" s="171"/>
      <c r="T25" s="175"/>
      <c r="U25" s="171"/>
      <c r="V25" s="171"/>
    </row>
  </sheetData>
  <sheetProtection/>
  <mergeCells count="30">
    <mergeCell ref="A15:B15"/>
    <mergeCell ref="A10:B10"/>
    <mergeCell ref="A4:B9"/>
    <mergeCell ref="C4:K4"/>
    <mergeCell ref="C7:D7"/>
    <mergeCell ref="G6:H7"/>
    <mergeCell ref="I6:J7"/>
    <mergeCell ref="A12:B12"/>
    <mergeCell ref="A13:B13"/>
    <mergeCell ref="A14:B14"/>
    <mergeCell ref="L4:R4"/>
    <mergeCell ref="M6:N7"/>
    <mergeCell ref="K6:L7"/>
    <mergeCell ref="S4:T7"/>
    <mergeCell ref="O6:P7"/>
    <mergeCell ref="Q6:R7"/>
    <mergeCell ref="C5:K5"/>
    <mergeCell ref="L5:R5"/>
    <mergeCell ref="C6:D6"/>
    <mergeCell ref="E6:F7"/>
    <mergeCell ref="A23:B23"/>
    <mergeCell ref="U1:V1"/>
    <mergeCell ref="A2:K2"/>
    <mergeCell ref="L2:V2"/>
    <mergeCell ref="A18:B18"/>
    <mergeCell ref="A11:B11"/>
    <mergeCell ref="U4:V7"/>
    <mergeCell ref="A19:B19"/>
    <mergeCell ref="A16:B16"/>
    <mergeCell ref="A17:B17"/>
  </mergeCells>
  <printOptions/>
  <pageMargins left="0.7" right="0.3" top="0.82" bottom="0.49" header="0.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2017-10-23T06:05:57Z</cp:lastPrinted>
  <dcterms:created xsi:type="dcterms:W3CDTF">2002-08-05T05:55:42Z</dcterms:created>
  <dcterms:modified xsi:type="dcterms:W3CDTF">2017-10-26T03:50:43Z</dcterms:modified>
  <cp:category/>
  <cp:version/>
  <cp:contentType/>
  <cp:contentStatus/>
</cp:coreProperties>
</file>